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355" yWindow="285" windowWidth="14400" windowHeight="11400"/>
  </bookViews>
  <sheets>
    <sheet name="1.sz.tábla" sheetId="42" r:id="rId1"/>
    <sheet name="2.sz.tábla" sheetId="41" r:id="rId2"/>
    <sheet name="2a. tábla" sheetId="82" r:id="rId3"/>
    <sheet name="3.tábla" sheetId="40" r:id="rId4"/>
    <sheet name="4. sz. tábla" sheetId="49" r:id="rId5"/>
    <sheet name="5.sz.tábla " sheetId="70" r:id="rId6"/>
    <sheet name="6. sz. tábla " sheetId="51" r:id="rId7"/>
    <sheet name="7. sz. tábla" sheetId="62" r:id="rId8"/>
    <sheet name="8. sz. tábla " sheetId="21" r:id="rId9"/>
    <sheet name="9. sz. stabilitási tv " sheetId="74" r:id="rId10"/>
    <sheet name="10. sz. tábla" sheetId="72" r:id="rId11"/>
    <sheet name="11. tábla" sheetId="71" r:id="rId12"/>
    <sheet name="12. sz. EU projektek" sheetId="73" r:id="rId13"/>
    <sheet name="13.tábla" sheetId="76" r:id="rId14"/>
    <sheet name="14. tábla" sheetId="67" r:id="rId15"/>
    <sheet name="Munka1" sheetId="83" r:id="rId16"/>
  </sheets>
  <externalReferences>
    <externalReference r:id="rId17"/>
  </externalReferences>
  <definedNames>
    <definedName name="_xlnm.Print_Area" localSheetId="0">'1.sz.tábla'!$A$1:$E$40</definedName>
    <definedName name="_xlnm.Print_Area" localSheetId="10">'10. sz. tábla'!$A$1:$E$31</definedName>
    <definedName name="_xlnm.Print_Area" localSheetId="11">'11. tábla'!$A$1:$L$29</definedName>
    <definedName name="_xlnm.Print_Area" localSheetId="12">'12. sz. EU projektek'!$A$1:$G$60</definedName>
    <definedName name="_xlnm.Print_Area" localSheetId="1">'2.sz.tábla'!$A$1:$E$97</definedName>
    <definedName name="_xlnm.Print_Area" localSheetId="2">'2a. tábla'!$A$1:$H$72</definedName>
    <definedName name="_xlnm.Print_Area" localSheetId="3">'3.tábla'!$A$1:$E$50</definedName>
    <definedName name="_xlnm.Print_Area" localSheetId="4">'4. sz. tábla'!$A$1:$E$29</definedName>
    <definedName name="_xlnm.Print_Area" localSheetId="5">'5.sz.tábla '!$A$1:$E$51</definedName>
    <definedName name="_xlnm.Print_Area" localSheetId="6">'6. sz. tábla '!$A$1:$J$61</definedName>
    <definedName name="_xlnm.Print_Area" localSheetId="7">'7. sz. tábla'!$A$2:$J$91</definedName>
    <definedName name="_xlnm.Print_Area" localSheetId="8">'8. sz. tábla '!$A$1:$N$49</definedName>
    <definedName name="_xlnm.Print_Area" localSheetId="9">'9. sz. stabilitási tv '!$A$1:$G$33</definedName>
    <definedName name="onev">[1]kod!$BT$34:$BT$3186</definedName>
  </definedNames>
  <calcPr calcId="152511"/>
</workbook>
</file>

<file path=xl/calcChain.xml><?xml version="1.0" encoding="utf-8"?>
<calcChain xmlns="http://schemas.openxmlformats.org/spreadsheetml/2006/main">
  <c r="E30" i="70" l="1"/>
  <c r="C30" i="70" l="1"/>
  <c r="D30" i="70" s="1"/>
  <c r="G32" i="70"/>
  <c r="I43" i="62"/>
  <c r="G43" i="62"/>
  <c r="C60" i="51"/>
  <c r="D60" i="51"/>
  <c r="E60" i="51"/>
  <c r="D24" i="51"/>
  <c r="D21" i="51" s="1"/>
  <c r="D59" i="51" s="1"/>
  <c r="D58" i="51" s="1"/>
  <c r="C57" i="51"/>
  <c r="D57" i="51"/>
  <c r="E57" i="51"/>
  <c r="I14" i="51"/>
  <c r="I12" i="51"/>
  <c r="I13" i="62" s="1"/>
  <c r="H30" i="70"/>
  <c r="D11" i="41"/>
  <c r="E11" i="41" s="1"/>
  <c r="F68" i="82"/>
  <c r="H9" i="82"/>
  <c r="H11" i="82"/>
  <c r="H12" i="82"/>
  <c r="H13" i="82"/>
  <c r="H14" i="82"/>
  <c r="H15" i="82"/>
  <c r="H16" i="82"/>
  <c r="H17" i="82"/>
  <c r="H18" i="82"/>
  <c r="H20" i="82"/>
  <c r="H21" i="82"/>
  <c r="H23" i="82"/>
  <c r="H24" i="82"/>
  <c r="H26" i="82"/>
  <c r="H27" i="82"/>
  <c r="H28" i="82"/>
  <c r="H29" i="82"/>
  <c r="H30" i="82"/>
  <c r="H31" i="82"/>
  <c r="H32" i="82"/>
  <c r="H33" i="82"/>
  <c r="H34" i="82"/>
  <c r="H37" i="82"/>
  <c r="H38" i="82"/>
  <c r="H40" i="82"/>
  <c r="H41" i="82"/>
  <c r="H42" i="82"/>
  <c r="H43" i="82"/>
  <c r="H44" i="82"/>
  <c r="H45" i="82"/>
  <c r="H46" i="82"/>
  <c r="H47" i="82"/>
  <c r="H48" i="82"/>
  <c r="H49" i="82"/>
  <c r="H50" i="82"/>
  <c r="H51" i="82"/>
  <c r="H52" i="82"/>
  <c r="H53" i="82"/>
  <c r="H54" i="82"/>
  <c r="H55" i="82"/>
  <c r="H57" i="82"/>
  <c r="H58" i="82"/>
  <c r="H59" i="82"/>
  <c r="H60" i="82"/>
  <c r="H61" i="82"/>
  <c r="H63" i="82"/>
  <c r="H64" i="82"/>
  <c r="H65" i="82"/>
  <c r="H67" i="82"/>
  <c r="H70" i="82"/>
  <c r="E8" i="82"/>
  <c r="G10" i="82"/>
  <c r="F8" i="82"/>
  <c r="F7" i="82" s="1"/>
  <c r="F6" i="82" s="1"/>
  <c r="F5" i="82" s="1"/>
  <c r="C7" i="41" s="1"/>
  <c r="F10" i="82"/>
  <c r="D5" i="49"/>
  <c r="D32" i="40" s="1"/>
  <c r="D28" i="42"/>
  <c r="C13" i="42"/>
  <c r="E13" i="42" s="1"/>
  <c r="D10" i="67" s="1"/>
  <c r="E14" i="49"/>
  <c r="E13" i="49"/>
  <c r="E35" i="42"/>
  <c r="E31" i="42"/>
  <c r="D26" i="42"/>
  <c r="D25" i="42"/>
  <c r="D24" i="42"/>
  <c r="E16" i="42"/>
  <c r="D12" i="42"/>
  <c r="C12" i="42"/>
  <c r="C10" i="51" s="1"/>
  <c r="C11" i="62" s="1"/>
  <c r="D8" i="42"/>
  <c r="E35" i="41"/>
  <c r="E36" i="41"/>
  <c r="E37" i="41"/>
  <c r="E39" i="41"/>
  <c r="E40" i="41"/>
  <c r="E41" i="41"/>
  <c r="E42" i="41"/>
  <c r="E43" i="41"/>
  <c r="E44" i="41"/>
  <c r="E45" i="41"/>
  <c r="E46" i="41"/>
  <c r="D18" i="41"/>
  <c r="E18" i="41" s="1"/>
  <c r="E47" i="40"/>
  <c r="B37" i="70"/>
  <c r="D40" i="40"/>
  <c r="E40" i="40" s="1"/>
  <c r="E48" i="40" s="1"/>
  <c r="J10" i="51" s="1"/>
  <c r="J11" i="62" s="1"/>
  <c r="C19" i="41"/>
  <c r="E19" i="41" s="1"/>
  <c r="E29" i="40"/>
  <c r="E20" i="41"/>
  <c r="G69" i="82"/>
  <c r="H69" i="82" s="1"/>
  <c r="D27" i="40"/>
  <c r="E27" i="40" s="1"/>
  <c r="D26" i="40"/>
  <c r="E26" i="40" s="1"/>
  <c r="D24" i="40"/>
  <c r="E24" i="40" s="1"/>
  <c r="D23" i="40"/>
  <c r="E23" i="40" s="1"/>
  <c r="D20" i="40"/>
  <c r="E20" i="40" s="1"/>
  <c r="D19" i="40"/>
  <c r="E19" i="40" s="1"/>
  <c r="D17" i="40"/>
  <c r="E17" i="40" s="1"/>
  <c r="D16" i="40"/>
  <c r="E16" i="40" s="1"/>
  <c r="D15" i="40"/>
  <c r="E15" i="40" s="1"/>
  <c r="D14" i="40"/>
  <c r="F66" i="82"/>
  <c r="F62" i="82"/>
  <c r="C10" i="41"/>
  <c r="F56" i="82"/>
  <c r="F39" i="82"/>
  <c r="F36" i="82"/>
  <c r="F25" i="82"/>
  <c r="H25" i="82" s="1"/>
  <c r="F22" i="82"/>
  <c r="F19" i="82"/>
  <c r="C12" i="41"/>
  <c r="E13" i="40"/>
  <c r="E18" i="40"/>
  <c r="D11" i="40"/>
  <c r="E11" i="40" s="1"/>
  <c r="D82" i="41"/>
  <c r="D72" i="41"/>
  <c r="D60" i="41"/>
  <c r="D11" i="42" s="1"/>
  <c r="C11" i="42"/>
  <c r="D47" i="41"/>
  <c r="D10" i="42" s="1"/>
  <c r="D38" i="41"/>
  <c r="D34" i="41"/>
  <c r="D28" i="40"/>
  <c r="E28" i="40" s="1"/>
  <c r="E34" i="40"/>
  <c r="E7" i="49"/>
  <c r="E11" i="49"/>
  <c r="C16" i="49"/>
  <c r="B15" i="49"/>
  <c r="C15" i="49"/>
  <c r="D40" i="70"/>
  <c r="E40" i="70" s="1"/>
  <c r="B18" i="70"/>
  <c r="B29" i="42" s="1"/>
  <c r="E17" i="70"/>
  <c r="D16" i="70"/>
  <c r="D18" i="70" s="1"/>
  <c r="D29" i="42" s="1"/>
  <c r="E36" i="70"/>
  <c r="E22" i="70"/>
  <c r="E23" i="70"/>
  <c r="E24" i="70"/>
  <c r="E25" i="70"/>
  <c r="E26" i="70"/>
  <c r="E27" i="70"/>
  <c r="E28" i="70"/>
  <c r="E29" i="70"/>
  <c r="E21" i="70"/>
  <c r="C6" i="49"/>
  <c r="E8" i="41"/>
  <c r="E6" i="70"/>
  <c r="E7" i="70"/>
  <c r="E9" i="70"/>
  <c r="E10" i="70"/>
  <c r="E15" i="70"/>
  <c r="E11" i="70"/>
  <c r="E13" i="70"/>
  <c r="E12" i="70"/>
  <c r="C78" i="62"/>
  <c r="C80" i="62"/>
  <c r="E78" i="62"/>
  <c r="E80" i="62" s="1"/>
  <c r="C86" i="62"/>
  <c r="C89" i="62" s="1"/>
  <c r="E86" i="62"/>
  <c r="E89" i="62" s="1"/>
  <c r="C63" i="62"/>
  <c r="E63" i="62"/>
  <c r="H59" i="62"/>
  <c r="H62" i="62" s="1"/>
  <c r="J59" i="62"/>
  <c r="J62" i="62"/>
  <c r="H78" i="62"/>
  <c r="H80" i="62" s="1"/>
  <c r="J78" i="62"/>
  <c r="J80" i="62" s="1"/>
  <c r="H89" i="62"/>
  <c r="J89" i="62"/>
  <c r="C22" i="62"/>
  <c r="C23" i="62"/>
  <c r="C24" i="62"/>
  <c r="E24" i="62"/>
  <c r="E23" i="62"/>
  <c r="E22" i="62"/>
  <c r="E29" i="62"/>
  <c r="E31" i="62" s="1"/>
  <c r="H14" i="62"/>
  <c r="H16" i="62"/>
  <c r="J16" i="62"/>
  <c r="H14" i="51"/>
  <c r="I15" i="62" s="1"/>
  <c r="J14" i="51"/>
  <c r="J15" i="62" s="1"/>
  <c r="H12" i="51"/>
  <c r="H13" i="62" s="1"/>
  <c r="J12" i="51"/>
  <c r="J13" i="62" s="1"/>
  <c r="C25" i="40"/>
  <c r="D25" i="40" s="1"/>
  <c r="E25" i="40" s="1"/>
  <c r="C25" i="42"/>
  <c r="C24" i="42"/>
  <c r="B24" i="42"/>
  <c r="E24" i="42"/>
  <c r="B26" i="42"/>
  <c r="B25" i="42"/>
  <c r="C26" i="42"/>
  <c r="C8" i="40"/>
  <c r="B48" i="70"/>
  <c r="D30" i="67"/>
  <c r="D28" i="67" s="1"/>
  <c r="D31" i="67" s="1"/>
  <c r="D35" i="67" s="1"/>
  <c r="E12" i="41"/>
  <c r="G66" i="82"/>
  <c r="H66" i="82" s="1"/>
  <c r="B38" i="42"/>
  <c r="G41" i="51"/>
  <c r="G57" i="51" s="1"/>
  <c r="B34" i="42"/>
  <c r="C72" i="41"/>
  <c r="B34" i="41"/>
  <c r="B79" i="41"/>
  <c r="C79" i="41" s="1"/>
  <c r="D79" i="41" s="1"/>
  <c r="C60" i="41"/>
  <c r="C21" i="41"/>
  <c r="C47" i="41"/>
  <c r="C10" i="42" s="1"/>
  <c r="C9" i="51" s="1"/>
  <c r="C10" i="62" s="1"/>
  <c r="C38" i="41"/>
  <c r="C34" i="41"/>
  <c r="B9" i="40"/>
  <c r="C48" i="40"/>
  <c r="H10" i="51" s="1"/>
  <c r="H11" i="62" s="1"/>
  <c r="C39" i="70"/>
  <c r="H36" i="51" s="1"/>
  <c r="H34" i="51" s="1"/>
  <c r="C92" i="41"/>
  <c r="C25" i="51" s="1"/>
  <c r="E92" i="41"/>
  <c r="E25" i="51" s="1"/>
  <c r="C80" i="41"/>
  <c r="C20" i="51" s="1"/>
  <c r="C19" i="51"/>
  <c r="C56" i="51" s="1"/>
  <c r="C55" i="51" s="1"/>
  <c r="C14" i="70"/>
  <c r="E14" i="70"/>
  <c r="C27" i="49"/>
  <c r="E27" i="49" s="1"/>
  <c r="G62" i="82"/>
  <c r="H62" i="82" s="1"/>
  <c r="G56" i="82"/>
  <c r="H56" i="82" s="1"/>
  <c r="G39" i="82"/>
  <c r="G36" i="82"/>
  <c r="H36" i="82"/>
  <c r="G25" i="82"/>
  <c r="G22" i="82"/>
  <c r="H22" i="82" s="1"/>
  <c r="G19" i="82"/>
  <c r="H19" i="82"/>
  <c r="E10" i="82"/>
  <c r="C93" i="41"/>
  <c r="C24" i="51" s="1"/>
  <c r="C21" i="51" s="1"/>
  <c r="C59" i="51" s="1"/>
  <c r="C58" i="51" s="1"/>
  <c r="C47" i="70"/>
  <c r="C22" i="40"/>
  <c r="D22" i="40" s="1"/>
  <c r="E22" i="40" s="1"/>
  <c r="C21" i="40"/>
  <c r="C12" i="40"/>
  <c r="D12" i="40" s="1"/>
  <c r="E12" i="40" s="1"/>
  <c r="C25" i="21"/>
  <c r="D25" i="21"/>
  <c r="E25" i="21"/>
  <c r="F25" i="21"/>
  <c r="G25" i="21"/>
  <c r="H25" i="21"/>
  <c r="I25" i="21"/>
  <c r="J25" i="21"/>
  <c r="K25" i="21"/>
  <c r="L25" i="21"/>
  <c r="M25" i="21"/>
  <c r="B25" i="21"/>
  <c r="N25" i="21"/>
  <c r="C22" i="21"/>
  <c r="D22" i="21"/>
  <c r="E22" i="21"/>
  <c r="F22" i="21"/>
  <c r="G22" i="21"/>
  <c r="H22" i="21"/>
  <c r="I22" i="21"/>
  <c r="J22" i="21"/>
  <c r="K22" i="21"/>
  <c r="L22" i="21"/>
  <c r="M22" i="21"/>
  <c r="B22" i="21"/>
  <c r="B30" i="21"/>
  <c r="N30" i="21"/>
  <c r="D17" i="21"/>
  <c r="E29" i="67"/>
  <c r="E28" i="67" s="1"/>
  <c r="D29" i="67"/>
  <c r="C29" i="67"/>
  <c r="C20" i="67"/>
  <c r="D20" i="67"/>
  <c r="D18" i="67" s="1"/>
  <c r="E20" i="67"/>
  <c r="B20" i="67"/>
  <c r="B13" i="67"/>
  <c r="B17" i="21"/>
  <c r="D24" i="21"/>
  <c r="C34" i="21"/>
  <c r="D34" i="21"/>
  <c r="B34" i="21"/>
  <c r="C23" i="21"/>
  <c r="D23" i="21"/>
  <c r="E23" i="21"/>
  <c r="F23" i="21"/>
  <c r="G23" i="21"/>
  <c r="H23" i="21"/>
  <c r="I23" i="21"/>
  <c r="J23" i="21"/>
  <c r="K23" i="21"/>
  <c r="L23" i="21"/>
  <c r="M23" i="21"/>
  <c r="B23" i="21"/>
  <c r="C21" i="21"/>
  <c r="D21" i="21"/>
  <c r="E21" i="21"/>
  <c r="F21" i="21"/>
  <c r="G21" i="21"/>
  <c r="H21" i="21"/>
  <c r="H28" i="21" s="1"/>
  <c r="I21" i="21"/>
  <c r="J21" i="21"/>
  <c r="K21" i="21"/>
  <c r="L21" i="21"/>
  <c r="L28" i="21" s="1"/>
  <c r="M21" i="21"/>
  <c r="B21" i="21"/>
  <c r="C20" i="21"/>
  <c r="D20" i="21"/>
  <c r="E20" i="21"/>
  <c r="F20" i="21"/>
  <c r="F28" i="21" s="1"/>
  <c r="G20" i="21"/>
  <c r="H20" i="21"/>
  <c r="I20" i="21"/>
  <c r="I28" i="21" s="1"/>
  <c r="I33" i="21" s="1"/>
  <c r="I35" i="21" s="1"/>
  <c r="J20" i="21"/>
  <c r="K20" i="21"/>
  <c r="L20" i="21"/>
  <c r="M20" i="21"/>
  <c r="B20" i="21"/>
  <c r="C17" i="21"/>
  <c r="K15" i="21"/>
  <c r="C9" i="21"/>
  <c r="D9" i="21"/>
  <c r="E9" i="21"/>
  <c r="F9" i="21"/>
  <c r="G9" i="21"/>
  <c r="H9" i="21"/>
  <c r="I9" i="21"/>
  <c r="J9" i="21"/>
  <c r="K9" i="21"/>
  <c r="L9" i="21"/>
  <c r="M9" i="21"/>
  <c r="B9" i="21"/>
  <c r="C8" i="21"/>
  <c r="C11" i="21" s="1"/>
  <c r="D8" i="21"/>
  <c r="E8" i="21"/>
  <c r="F8" i="21"/>
  <c r="G8" i="21"/>
  <c r="H8" i="21"/>
  <c r="I8" i="21"/>
  <c r="J8" i="21"/>
  <c r="J11" i="21"/>
  <c r="J16" i="21" s="1"/>
  <c r="J19" i="21" s="1"/>
  <c r="K8" i="21"/>
  <c r="L8" i="21"/>
  <c r="M8" i="21"/>
  <c r="B8" i="21"/>
  <c r="C7" i="21"/>
  <c r="D7" i="21"/>
  <c r="D11" i="21" s="1"/>
  <c r="E7" i="21"/>
  <c r="F7" i="21"/>
  <c r="G7" i="21"/>
  <c r="H7" i="21"/>
  <c r="I7" i="21"/>
  <c r="J7" i="21"/>
  <c r="K7" i="21"/>
  <c r="L7" i="21"/>
  <c r="L11" i="21" s="1"/>
  <c r="M7" i="21"/>
  <c r="B7" i="21"/>
  <c r="B20" i="51"/>
  <c r="B19" i="51" s="1"/>
  <c r="B56" i="51"/>
  <c r="B55" i="51" s="1"/>
  <c r="B57" i="51"/>
  <c r="B40" i="40"/>
  <c r="B48" i="40" s="1"/>
  <c r="B22" i="67" s="1"/>
  <c r="B33" i="67"/>
  <c r="B7" i="40"/>
  <c r="F28" i="72"/>
  <c r="D28" i="72" s="1"/>
  <c r="F27" i="72"/>
  <c r="D27" i="72" s="1"/>
  <c r="F26" i="72"/>
  <c r="D26" i="72" s="1"/>
  <c r="F25" i="72"/>
  <c r="D25" i="72" s="1"/>
  <c r="F24" i="72"/>
  <c r="D24" i="72" s="1"/>
  <c r="F23" i="72"/>
  <c r="D23" i="72" s="1"/>
  <c r="F22" i="72"/>
  <c r="D22" i="72" s="1"/>
  <c r="F21" i="72"/>
  <c r="D21" i="72" s="1"/>
  <c r="D20" i="72" s="1"/>
  <c r="D29" i="72"/>
  <c r="C32" i="67"/>
  <c r="C34" i="67"/>
  <c r="D32" i="67"/>
  <c r="D34" i="67"/>
  <c r="E32" i="67"/>
  <c r="E34" i="67"/>
  <c r="C30" i="67"/>
  <c r="C28" i="67"/>
  <c r="E30" i="67"/>
  <c r="C27" i="67"/>
  <c r="D27" i="67"/>
  <c r="E27" i="67"/>
  <c r="E10" i="67"/>
  <c r="E9" i="67"/>
  <c r="E11" i="67" s="1"/>
  <c r="B32" i="67"/>
  <c r="B30" i="67"/>
  <c r="B29" i="67"/>
  <c r="B28" i="67"/>
  <c r="B27" i="67"/>
  <c r="G44" i="62"/>
  <c r="G47" i="62" s="1"/>
  <c r="G49" i="62" s="1"/>
  <c r="G14" i="62"/>
  <c r="B25" i="51"/>
  <c r="E24" i="67"/>
  <c r="D24" i="67"/>
  <c r="C24" i="67"/>
  <c r="E18" i="67"/>
  <c r="C18" i="67"/>
  <c r="E15" i="67"/>
  <c r="D15" i="67"/>
  <c r="C15" i="67"/>
  <c r="B5" i="49"/>
  <c r="B33" i="40"/>
  <c r="O24" i="21"/>
  <c r="E25" i="82"/>
  <c r="B24" i="51"/>
  <c r="B21" i="51" s="1"/>
  <c r="B59" i="51" s="1"/>
  <c r="E32" i="21"/>
  <c r="F32" i="21"/>
  <c r="G32" i="21"/>
  <c r="H32" i="21"/>
  <c r="H33" i="21" s="1"/>
  <c r="H35" i="21" s="1"/>
  <c r="I32" i="21"/>
  <c r="J32" i="21"/>
  <c r="K32" i="21"/>
  <c r="L32" i="21"/>
  <c r="M32" i="21"/>
  <c r="O26" i="21"/>
  <c r="O21" i="21"/>
  <c r="N36" i="21"/>
  <c r="D32" i="21"/>
  <c r="C32" i="21"/>
  <c r="N32" i="21" s="1"/>
  <c r="B32" i="21"/>
  <c r="N31" i="21"/>
  <c r="N29" i="21"/>
  <c r="N27" i="21"/>
  <c r="N26" i="21"/>
  <c r="N24" i="21"/>
  <c r="N18" i="21"/>
  <c r="N17" i="21"/>
  <c r="M15" i="21"/>
  <c r="L15" i="21"/>
  <c r="J15" i="21"/>
  <c r="I15" i="21"/>
  <c r="H15" i="21"/>
  <c r="G15" i="21"/>
  <c r="F15" i="21"/>
  <c r="E15" i="21"/>
  <c r="D15" i="21"/>
  <c r="C15" i="21"/>
  <c r="B15" i="21"/>
  <c r="N14" i="21"/>
  <c r="N13" i="21"/>
  <c r="N12" i="21"/>
  <c r="B11" i="21"/>
  <c r="N10" i="21"/>
  <c r="G16" i="62"/>
  <c r="G12" i="51"/>
  <c r="G13" i="62" s="1"/>
  <c r="G8" i="51"/>
  <c r="G9" i="62" s="1"/>
  <c r="G14" i="51"/>
  <c r="G15" i="62" s="1"/>
  <c r="E62" i="82"/>
  <c r="B10" i="41" s="1"/>
  <c r="E56" i="82"/>
  <c r="E53" i="82"/>
  <c r="E51" i="82"/>
  <c r="E50" i="82"/>
  <c r="E49" i="82"/>
  <c r="E45" i="82"/>
  <c r="E46" i="82"/>
  <c r="E47" i="82"/>
  <c r="E36" i="82"/>
  <c r="E22" i="82"/>
  <c r="E19" i="82"/>
  <c r="B43" i="51"/>
  <c r="B60" i="51" s="1"/>
  <c r="G34" i="51"/>
  <c r="B72" i="41"/>
  <c r="B13" i="42"/>
  <c r="B66" i="41"/>
  <c r="B12" i="42" s="1"/>
  <c r="B9" i="67" s="1"/>
  <c r="B60" i="41"/>
  <c r="O13" i="21" s="1"/>
  <c r="B47" i="41"/>
  <c r="O8" i="21"/>
  <c r="B10" i="42"/>
  <c r="B7" i="67" s="1"/>
  <c r="B42" i="41"/>
  <c r="B39" i="41"/>
  <c r="E8" i="74"/>
  <c r="E14" i="74" s="1"/>
  <c r="E15" i="74" s="1"/>
  <c r="B21" i="41"/>
  <c r="B8" i="42" s="1"/>
  <c r="B82" i="41"/>
  <c r="O18" i="21"/>
  <c r="E39" i="76"/>
  <c r="F39" i="76"/>
  <c r="F25" i="74"/>
  <c r="E25" i="74"/>
  <c r="D25" i="74"/>
  <c r="C25" i="74"/>
  <c r="F14" i="74"/>
  <c r="F15" i="74"/>
  <c r="D14" i="74"/>
  <c r="D15" i="74" s="1"/>
  <c r="E60" i="73"/>
  <c r="D60" i="73"/>
  <c r="C60" i="73"/>
  <c r="B60" i="73"/>
  <c r="F58" i="73"/>
  <c r="F57" i="73"/>
  <c r="F56" i="73"/>
  <c r="F55" i="73"/>
  <c r="F54" i="73"/>
  <c r="F60" i="73" s="1"/>
  <c r="E51" i="73"/>
  <c r="D51" i="73"/>
  <c r="C51" i="73"/>
  <c r="B51" i="73"/>
  <c r="F50" i="73"/>
  <c r="F49" i="73"/>
  <c r="F48" i="73"/>
  <c r="E41" i="73"/>
  <c r="D41" i="73"/>
  <c r="C41" i="73"/>
  <c r="B41" i="73"/>
  <c r="F40" i="73"/>
  <c r="F39" i="73"/>
  <c r="F38" i="73"/>
  <c r="F37" i="73"/>
  <c r="F36" i="73"/>
  <c r="F35" i="73"/>
  <c r="E32" i="73"/>
  <c r="D32" i="73"/>
  <c r="C32" i="73"/>
  <c r="B32" i="73"/>
  <c r="F32" i="73"/>
  <c r="F31" i="73"/>
  <c r="F30" i="73"/>
  <c r="F29" i="73"/>
  <c r="E22" i="73"/>
  <c r="D22" i="73"/>
  <c r="C22" i="73"/>
  <c r="B22" i="73"/>
  <c r="F21" i="73"/>
  <c r="F20" i="73"/>
  <c r="F19" i="73"/>
  <c r="F18" i="73"/>
  <c r="F17" i="73"/>
  <c r="F16" i="73"/>
  <c r="B13" i="73"/>
  <c r="F12" i="73"/>
  <c r="F11" i="73"/>
  <c r="F10" i="73"/>
  <c r="D30" i="72"/>
  <c r="D31" i="72" s="1"/>
  <c r="E20" i="72"/>
  <c r="E11" i="72"/>
  <c r="E31" i="72" s="1"/>
  <c r="D11" i="72"/>
  <c r="K28" i="71"/>
  <c r="L28" i="71" s="1"/>
  <c r="D26" i="71"/>
  <c r="I26" i="71"/>
  <c r="I29" i="71"/>
  <c r="H26" i="71"/>
  <c r="G26" i="71"/>
  <c r="F26" i="71"/>
  <c r="E26" i="71"/>
  <c r="J24" i="71"/>
  <c r="H24" i="71"/>
  <c r="G24" i="71"/>
  <c r="F24" i="71"/>
  <c r="E24" i="71"/>
  <c r="D24" i="71"/>
  <c r="K24" i="71"/>
  <c r="J22" i="71"/>
  <c r="H22" i="71"/>
  <c r="G22" i="71"/>
  <c r="F22" i="71"/>
  <c r="E22" i="71"/>
  <c r="D22" i="71"/>
  <c r="K22" i="71"/>
  <c r="J20" i="71"/>
  <c r="I20" i="71"/>
  <c r="H20" i="71"/>
  <c r="G20" i="71"/>
  <c r="F20" i="71"/>
  <c r="E20" i="71"/>
  <c r="D20" i="71"/>
  <c r="J17" i="71"/>
  <c r="I17" i="71"/>
  <c r="H17" i="71"/>
  <c r="G17" i="71"/>
  <c r="G14" i="71"/>
  <c r="G29" i="71" s="1"/>
  <c r="F17" i="71"/>
  <c r="F14" i="71"/>
  <c r="F29" i="71" s="1"/>
  <c r="E17" i="71"/>
  <c r="D17" i="71"/>
  <c r="B17" i="42"/>
  <c r="B14" i="67" s="1"/>
  <c r="O17" i="21"/>
  <c r="K20" i="71"/>
  <c r="J26" i="71"/>
  <c r="K17" i="71"/>
  <c r="K14" i="71" s="1"/>
  <c r="L17" i="71"/>
  <c r="L22" i="71"/>
  <c r="L24" i="71"/>
  <c r="K26" i="71"/>
  <c r="L26" i="71"/>
  <c r="H39" i="76"/>
  <c r="G39" i="76"/>
  <c r="L20" i="71"/>
  <c r="G59" i="62"/>
  <c r="G62" i="62"/>
  <c r="G89" i="62"/>
  <c r="B86" i="62"/>
  <c r="B89" i="62" s="1"/>
  <c r="G78" i="62"/>
  <c r="G80" i="62" s="1"/>
  <c r="B78" i="62"/>
  <c r="B80" i="62" s="1"/>
  <c r="B59" i="62"/>
  <c r="B62" i="62" s="1"/>
  <c r="B47" i="62"/>
  <c r="B49" i="62" s="1"/>
  <c r="C8" i="74"/>
  <c r="C14" i="74" s="1"/>
  <c r="C15" i="74" s="1"/>
  <c r="D10" i="41"/>
  <c r="E10" i="41"/>
  <c r="B34" i="67"/>
  <c r="B25" i="67"/>
  <c r="C48" i="70"/>
  <c r="C34" i="42"/>
  <c r="D34" i="42" s="1"/>
  <c r="D33" i="42" s="1"/>
  <c r="B33" i="42"/>
  <c r="D21" i="40"/>
  <c r="E21" i="40" s="1"/>
  <c r="O20" i="21"/>
  <c r="B19" i="67"/>
  <c r="C7" i="40"/>
  <c r="M28" i="21"/>
  <c r="M33" i="21" s="1"/>
  <c r="M35" i="21" s="1"/>
  <c r="E28" i="21"/>
  <c r="E33" i="21" s="1"/>
  <c r="E35" i="21" s="1"/>
  <c r="D39" i="70"/>
  <c r="C16" i="21"/>
  <c r="C19" i="21" s="1"/>
  <c r="F31" i="72"/>
  <c r="C28" i="42"/>
  <c r="E93" i="41"/>
  <c r="E24" i="51" s="1"/>
  <c r="E21" i="51" s="1"/>
  <c r="E59" i="51" s="1"/>
  <c r="E58" i="51" s="1"/>
  <c r="C37" i="70"/>
  <c r="C30" i="42" s="1"/>
  <c r="H33" i="51" s="1"/>
  <c r="H24" i="62" s="1"/>
  <c r="D48" i="40"/>
  <c r="I10" i="51"/>
  <c r="I11" i="62" s="1"/>
  <c r="E28" i="42"/>
  <c r="C10" i="67"/>
  <c r="O14" i="21"/>
  <c r="D33" i="41"/>
  <c r="O12" i="21"/>
  <c r="G10" i="51"/>
  <c r="G11" i="62" s="1"/>
  <c r="F35" i="82"/>
  <c r="G16" i="51"/>
  <c r="G17" i="62" s="1"/>
  <c r="E16" i="70"/>
  <c r="F33" i="21"/>
  <c r="F35" i="21"/>
  <c r="D80" i="41"/>
  <c r="C8" i="42"/>
  <c r="E8" i="42" s="1"/>
  <c r="D5" i="67" s="1"/>
  <c r="E6" i="49"/>
  <c r="E5" i="49" s="1"/>
  <c r="J13" i="51" s="1"/>
  <c r="B9" i="51"/>
  <c r="B10" i="62" s="1"/>
  <c r="C18" i="70"/>
  <c r="O27" i="21"/>
  <c r="H39" i="82"/>
  <c r="D16" i="49"/>
  <c r="I44" i="62" s="1"/>
  <c r="I47" i="62" s="1"/>
  <c r="I49" i="62" s="1"/>
  <c r="H44" i="62"/>
  <c r="C9" i="41"/>
  <c r="C29" i="42"/>
  <c r="H31" i="51" s="1"/>
  <c r="E18" i="70"/>
  <c r="E29" i="42"/>
  <c r="J31" i="51" s="1"/>
  <c r="J22" i="62" s="1"/>
  <c r="D9" i="42"/>
  <c r="I36" i="51"/>
  <c r="I34" i="51" s="1"/>
  <c r="E39" i="70"/>
  <c r="D9" i="51"/>
  <c r="D10" i="62"/>
  <c r="I13" i="51"/>
  <c r="N22" i="21"/>
  <c r="E11" i="42"/>
  <c r="H10" i="82"/>
  <c r="G7" i="51"/>
  <c r="G8" i="62" s="1"/>
  <c r="B38" i="41"/>
  <c r="B33" i="41"/>
  <c r="O9" i="21" s="1"/>
  <c r="E48" i="82"/>
  <c r="E39" i="82"/>
  <c r="E35" i="82" s="1"/>
  <c r="L33" i="21"/>
  <c r="L35" i="21"/>
  <c r="J28" i="21"/>
  <c r="J33" i="21" s="1"/>
  <c r="J35" i="21" s="1"/>
  <c r="D28" i="21"/>
  <c r="D33" i="21" s="1"/>
  <c r="D35" i="21" s="1"/>
  <c r="D8" i="51"/>
  <c r="D9" i="62" s="1"/>
  <c r="B9" i="41" l="1"/>
  <c r="B31" i="51"/>
  <c r="B22" i="62" s="1"/>
  <c r="C5" i="67"/>
  <c r="B5" i="67"/>
  <c r="B63" i="62"/>
  <c r="D94" i="41"/>
  <c r="E79" i="41"/>
  <c r="B32" i="40"/>
  <c r="B35" i="40" s="1"/>
  <c r="B50" i="40" s="1"/>
  <c r="B23" i="42" s="1"/>
  <c r="B22" i="42" s="1"/>
  <c r="O25" i="21"/>
  <c r="C29" i="62"/>
  <c r="C31" i="62" s="1"/>
  <c r="G8" i="82"/>
  <c r="E7" i="82"/>
  <c r="E6" i="82" s="1"/>
  <c r="E5" i="82" s="1"/>
  <c r="B7" i="41" s="1"/>
  <c r="B6" i="41" s="1"/>
  <c r="B5" i="41" s="1"/>
  <c r="B77" i="41" s="1"/>
  <c r="B95" i="41" s="1"/>
  <c r="D37" i="70"/>
  <c r="G30" i="70"/>
  <c r="O15" i="21"/>
  <c r="E10" i="42"/>
  <c r="E9" i="51" s="1"/>
  <c r="E10" i="62" s="1"/>
  <c r="F71" i="82"/>
  <c r="F72" i="82" s="1"/>
  <c r="C42" i="70"/>
  <c r="C51" i="70" s="1"/>
  <c r="E21" i="41"/>
  <c r="C82" i="41"/>
  <c r="C33" i="42"/>
  <c r="H16" i="51" s="1"/>
  <c r="H17" i="62" s="1"/>
  <c r="B18" i="42"/>
  <c r="B19" i="62" s="1"/>
  <c r="K29" i="71"/>
  <c r="B94" i="41"/>
  <c r="G13" i="51"/>
  <c r="B58" i="51"/>
  <c r="B29" i="49"/>
  <c r="G63" i="62"/>
  <c r="E16" i="67"/>
  <c r="M11" i="21"/>
  <c r="M16" i="21" s="1"/>
  <c r="M19" i="21" s="1"/>
  <c r="K11" i="21"/>
  <c r="K16" i="21" s="1"/>
  <c r="K19" i="21" s="1"/>
  <c r="I11" i="21"/>
  <c r="I16" i="21" s="1"/>
  <c r="I19" i="21" s="1"/>
  <c r="G11" i="21"/>
  <c r="E11" i="21"/>
  <c r="E16" i="21" s="1"/>
  <c r="E19" i="21" s="1"/>
  <c r="K28" i="21"/>
  <c r="K33" i="21" s="1"/>
  <c r="K35" i="21" s="1"/>
  <c r="G28" i="21"/>
  <c r="G33" i="21" s="1"/>
  <c r="G35" i="21" s="1"/>
  <c r="C9" i="40"/>
  <c r="H9" i="51" s="1"/>
  <c r="H10" i="62" s="1"/>
  <c r="C38" i="42"/>
  <c r="D47" i="70"/>
  <c r="G35" i="82"/>
  <c r="H31" i="70"/>
  <c r="G20" i="51"/>
  <c r="G19" i="51" s="1"/>
  <c r="G56" i="51" s="1"/>
  <c r="G55" i="51" s="1"/>
  <c r="B39" i="42"/>
  <c r="D10" i="51"/>
  <c r="E12" i="42"/>
  <c r="L14" i="71"/>
  <c r="L29" i="71" s="1"/>
  <c r="D14" i="71"/>
  <c r="D29" i="71" s="1"/>
  <c r="H14" i="71"/>
  <c r="H29" i="71" s="1"/>
  <c r="E14" i="71"/>
  <c r="E29" i="71" s="1"/>
  <c r="J14" i="71"/>
  <c r="J29" i="71" s="1"/>
  <c r="F13" i="73"/>
  <c r="F22" i="73"/>
  <c r="F51" i="73"/>
  <c r="C31" i="67"/>
  <c r="L16" i="21"/>
  <c r="L19" i="21" s="1"/>
  <c r="D16" i="21"/>
  <c r="D19" i="21" s="1"/>
  <c r="F11" i="21"/>
  <c r="F16" i="21" s="1"/>
  <c r="F19" i="21" s="1"/>
  <c r="H11" i="21"/>
  <c r="H16" i="21" s="1"/>
  <c r="H19" i="21" s="1"/>
  <c r="N9" i="21"/>
  <c r="C28" i="21"/>
  <c r="C33" i="21" s="1"/>
  <c r="C35" i="21" s="1"/>
  <c r="N34" i="21"/>
  <c r="B15" i="67"/>
  <c r="E26" i="42"/>
  <c r="E25" i="42"/>
  <c r="E34" i="41"/>
  <c r="E34" i="42"/>
  <c r="E33" i="42"/>
  <c r="J16" i="51" s="1"/>
  <c r="J17" i="62" s="1"/>
  <c r="I16" i="51"/>
  <c r="I17" i="62" s="1"/>
  <c r="B9" i="42"/>
  <c r="C27" i="42"/>
  <c r="I31" i="51"/>
  <c r="H22" i="62"/>
  <c r="H29" i="62" s="1"/>
  <c r="H31" i="62" s="1"/>
  <c r="H39" i="51"/>
  <c r="C6" i="41"/>
  <c r="C5" i="41" s="1"/>
  <c r="C7" i="42" s="1"/>
  <c r="J44" i="62"/>
  <c r="B10" i="67"/>
  <c r="B33" i="51"/>
  <c r="B24" i="62" s="1"/>
  <c r="N15" i="21"/>
  <c r="G16" i="21"/>
  <c r="G19" i="21" s="1"/>
  <c r="N21" i="21"/>
  <c r="E31" i="67"/>
  <c r="E35" i="67" s="1"/>
  <c r="H8" i="51"/>
  <c r="H9" i="62" s="1"/>
  <c r="D8" i="40"/>
  <c r="C33" i="40"/>
  <c r="D15" i="49"/>
  <c r="B42" i="70"/>
  <c r="B51" i="70" s="1"/>
  <c r="B30" i="42"/>
  <c r="B27" i="42" s="1"/>
  <c r="B11" i="42"/>
  <c r="D20" i="51"/>
  <c r="D19" i="51" s="1"/>
  <c r="D56" i="51" s="1"/>
  <c r="D55" i="51" s="1"/>
  <c r="E80" i="41"/>
  <c r="E20" i="51" s="1"/>
  <c r="E19" i="51" s="1"/>
  <c r="E56" i="51" s="1"/>
  <c r="E55" i="51" s="1"/>
  <c r="O23" i="21"/>
  <c r="F41" i="73"/>
  <c r="C35" i="67"/>
  <c r="N8" i="21"/>
  <c r="E38" i="41"/>
  <c r="C33" i="41"/>
  <c r="G31" i="51"/>
  <c r="O29" i="21"/>
  <c r="D17" i="42"/>
  <c r="E14" i="40"/>
  <c r="D9" i="40"/>
  <c r="D7" i="40"/>
  <c r="H7" i="51"/>
  <c r="B16" i="21"/>
  <c r="O11" i="21"/>
  <c r="N7" i="21"/>
  <c r="N23" i="21"/>
  <c r="B10" i="51"/>
  <c r="B11" i="62" s="1"/>
  <c r="C9" i="67"/>
  <c r="G11" i="51"/>
  <c r="B28" i="21"/>
  <c r="N20" i="21"/>
  <c r="N39" i="21" s="1"/>
  <c r="D42" i="70"/>
  <c r="G9" i="51"/>
  <c r="O22" i="21"/>
  <c r="O28" i="21" s="1"/>
  <c r="B21" i="67"/>
  <c r="C5" i="49"/>
  <c r="H43" i="62"/>
  <c r="H47" i="62" s="1"/>
  <c r="H49" i="62" s="1"/>
  <c r="J43" i="62"/>
  <c r="J47" i="62" s="1"/>
  <c r="J49" i="62" s="1"/>
  <c r="G68" i="82"/>
  <c r="H68" i="82" s="1"/>
  <c r="I14" i="62"/>
  <c r="J14" i="62" s="1"/>
  <c r="D9" i="41" l="1"/>
  <c r="E9" i="41" s="1"/>
  <c r="H35" i="82"/>
  <c r="H20" i="51"/>
  <c r="H19" i="51" s="1"/>
  <c r="H56" i="51" s="1"/>
  <c r="H55" i="51" s="1"/>
  <c r="C39" i="42"/>
  <c r="H19" i="62" s="1"/>
  <c r="C17" i="42"/>
  <c r="C18" i="42" s="1"/>
  <c r="C19" i="62" s="1"/>
  <c r="C94" i="41"/>
  <c r="E94" i="41" s="1"/>
  <c r="B23" i="67"/>
  <c r="B18" i="67" s="1"/>
  <c r="N11" i="21"/>
  <c r="E82" i="41"/>
  <c r="E10" i="51"/>
  <c r="E11" i="62" s="1"/>
  <c r="D9" i="67"/>
  <c r="D11" i="67" s="1"/>
  <c r="D16" i="67" s="1"/>
  <c r="G19" i="62"/>
  <c r="O34" i="21"/>
  <c r="D38" i="42"/>
  <c r="D48" i="70"/>
  <c r="E48" i="70" s="1"/>
  <c r="E47" i="70"/>
  <c r="E37" i="70"/>
  <c r="D30" i="42"/>
  <c r="H8" i="82"/>
  <c r="G7" i="82"/>
  <c r="E71" i="82"/>
  <c r="O32" i="21"/>
  <c r="B36" i="42"/>
  <c r="B33" i="21"/>
  <c r="N28" i="21"/>
  <c r="G22" i="62"/>
  <c r="E42" i="70"/>
  <c r="E51" i="70" s="1"/>
  <c r="D51" i="70"/>
  <c r="H8" i="62"/>
  <c r="H18" i="62" s="1"/>
  <c r="C7" i="51"/>
  <c r="B7" i="42"/>
  <c r="O7" i="21"/>
  <c r="H63" i="62"/>
  <c r="E8" i="40"/>
  <c r="J8" i="51" s="1"/>
  <c r="J9" i="62" s="1"/>
  <c r="I8" i="51"/>
  <c r="I9" i="62" s="1"/>
  <c r="I22" i="62"/>
  <c r="C29" i="49"/>
  <c r="C32" i="40"/>
  <c r="H13" i="51"/>
  <c r="I7" i="51"/>
  <c r="E7" i="40"/>
  <c r="D18" i="42"/>
  <c r="E17" i="42"/>
  <c r="C9" i="42"/>
  <c r="C14" i="42" s="1"/>
  <c r="C19" i="42" s="1"/>
  <c r="C77" i="41"/>
  <c r="E33" i="41"/>
  <c r="B8" i="67"/>
  <c r="C8" i="67"/>
  <c r="C11" i="67" s="1"/>
  <c r="C16" i="67" s="1"/>
  <c r="B32" i="51"/>
  <c r="D33" i="40"/>
  <c r="D29" i="49"/>
  <c r="E15" i="49"/>
  <c r="E29" i="49" s="1"/>
  <c r="B8" i="51"/>
  <c r="B9" i="62" s="1"/>
  <c r="B6" i="67"/>
  <c r="E9" i="40"/>
  <c r="J9" i="51" s="1"/>
  <c r="J10" i="62" s="1"/>
  <c r="I9" i="51"/>
  <c r="I10" i="62" s="1"/>
  <c r="H40" i="51"/>
  <c r="H46" i="51"/>
  <c r="H52" i="51"/>
  <c r="J63" i="62"/>
  <c r="B19" i="21"/>
  <c r="N16" i="21"/>
  <c r="G10" i="62"/>
  <c r="G18" i="62" s="1"/>
  <c r="G17" i="51"/>
  <c r="G33" i="51"/>
  <c r="G24" i="62" s="1"/>
  <c r="O30" i="21"/>
  <c r="B26" i="67"/>
  <c r="B24" i="67" s="1"/>
  <c r="H7" i="82" l="1"/>
  <c r="G6" i="82"/>
  <c r="I33" i="51"/>
  <c r="E30" i="42"/>
  <c r="J33" i="51" s="1"/>
  <c r="D27" i="42"/>
  <c r="E27" i="42" s="1"/>
  <c r="I20" i="51"/>
  <c r="I19" i="51" s="1"/>
  <c r="I56" i="51" s="1"/>
  <c r="I55" i="51" s="1"/>
  <c r="D39" i="42"/>
  <c r="E38" i="42"/>
  <c r="J20" i="51" s="1"/>
  <c r="J19" i="51" s="1"/>
  <c r="J56" i="51" s="1"/>
  <c r="J55" i="51" s="1"/>
  <c r="B31" i="67"/>
  <c r="B35" i="67" s="1"/>
  <c r="G20" i="62"/>
  <c r="C95" i="41"/>
  <c r="H20" i="62"/>
  <c r="I8" i="62"/>
  <c r="I18" i="62" s="1"/>
  <c r="G29" i="62"/>
  <c r="G31" i="62" s="1"/>
  <c r="N19" i="21"/>
  <c r="E33" i="40"/>
  <c r="D35" i="40"/>
  <c r="D19" i="62"/>
  <c r="E18" i="42"/>
  <c r="E19" i="62" s="1"/>
  <c r="B14" i="42"/>
  <c r="B7" i="51"/>
  <c r="B4" i="67"/>
  <c r="B11" i="67" s="1"/>
  <c r="B16" i="67" s="1"/>
  <c r="G39" i="51"/>
  <c r="G26" i="51"/>
  <c r="G51" i="51"/>
  <c r="B23" i="62"/>
  <c r="B29" i="62" s="1"/>
  <c r="B31" i="62" s="1"/>
  <c r="B39" i="51"/>
  <c r="B40" i="42"/>
  <c r="O35" i="21" s="1"/>
  <c r="O33" i="21"/>
  <c r="C8" i="51"/>
  <c r="C9" i="62" s="1"/>
  <c r="E9" i="42"/>
  <c r="E8" i="51" s="1"/>
  <c r="E9" i="62" s="1"/>
  <c r="J7" i="51"/>
  <c r="C35" i="40"/>
  <c r="E32" i="40"/>
  <c r="E35" i="40" s="1"/>
  <c r="J11" i="51" s="1"/>
  <c r="C8" i="62"/>
  <c r="C18" i="62" s="1"/>
  <c r="C20" i="62" s="1"/>
  <c r="B35" i="21"/>
  <c r="N33" i="21"/>
  <c r="H90" i="62" l="1"/>
  <c r="H32" i="62"/>
  <c r="J24" i="62"/>
  <c r="J29" i="62" s="1"/>
  <c r="J31" i="62" s="1"/>
  <c r="J39" i="51"/>
  <c r="G5" i="82"/>
  <c r="H6" i="82"/>
  <c r="E39" i="42"/>
  <c r="J19" i="62" s="1"/>
  <c r="I19" i="62"/>
  <c r="I20" i="62" s="1"/>
  <c r="I32" i="62" s="1"/>
  <c r="I24" i="62"/>
  <c r="I29" i="62" s="1"/>
  <c r="I31" i="62" s="1"/>
  <c r="I39" i="51"/>
  <c r="B90" i="62"/>
  <c r="C50" i="40"/>
  <c r="C23" i="42" s="1"/>
  <c r="C22" i="42" s="1"/>
  <c r="C36" i="42" s="1"/>
  <c r="C40" i="42" s="1"/>
  <c r="C42" i="42" s="1"/>
  <c r="H11" i="51"/>
  <c r="H17" i="51" s="1"/>
  <c r="N35" i="21"/>
  <c r="N37" i="21" s="1"/>
  <c r="B37" i="21"/>
  <c r="C6" i="21" s="1"/>
  <c r="C37" i="21" s="1"/>
  <c r="D6" i="21" s="1"/>
  <c r="D37" i="21" s="1"/>
  <c r="E6" i="21" s="1"/>
  <c r="E37" i="21" s="1"/>
  <c r="F6" i="21" s="1"/>
  <c r="F37" i="21" s="1"/>
  <c r="G6" i="21" s="1"/>
  <c r="G37" i="21" s="1"/>
  <c r="H6" i="21" s="1"/>
  <c r="H37" i="21" s="1"/>
  <c r="I6" i="21" s="1"/>
  <c r="I37" i="21" s="1"/>
  <c r="J6" i="21" s="1"/>
  <c r="J37" i="21" s="1"/>
  <c r="K6" i="21" s="1"/>
  <c r="K37" i="21" s="1"/>
  <c r="L6" i="21" s="1"/>
  <c r="L37" i="21" s="1"/>
  <c r="M6" i="21" s="1"/>
  <c r="M37" i="21" s="1"/>
  <c r="B8" i="62"/>
  <c r="B18" i="62" s="1"/>
  <c r="B20" i="62" s="1"/>
  <c r="B32" i="62" s="1"/>
  <c r="B17" i="51"/>
  <c r="C17" i="51"/>
  <c r="E50" i="40"/>
  <c r="O16" i="21"/>
  <c r="B19" i="42"/>
  <c r="I11" i="51"/>
  <c r="I17" i="51" s="1"/>
  <c r="D50" i="40"/>
  <c r="D23" i="42" s="1"/>
  <c r="G90" i="62"/>
  <c r="G32" i="62"/>
  <c r="C32" i="62"/>
  <c r="C90" i="62"/>
  <c r="J8" i="62"/>
  <c r="J18" i="62" s="1"/>
  <c r="J20" i="62" s="1"/>
  <c r="J17" i="51"/>
  <c r="G40" i="51"/>
  <c r="B46" i="51"/>
  <c r="B52" i="51"/>
  <c r="G46" i="51"/>
  <c r="G52" i="51"/>
  <c r="G53" i="51" s="1"/>
  <c r="I52" i="51" l="1"/>
  <c r="I40" i="51"/>
  <c r="I46" i="51"/>
  <c r="D7" i="41"/>
  <c r="H5" i="82"/>
  <c r="G71" i="82"/>
  <c r="J40" i="51"/>
  <c r="J52" i="51"/>
  <c r="J46" i="51"/>
  <c r="G61" i="51"/>
  <c r="J26" i="51"/>
  <c r="J51" i="51"/>
  <c r="J53" i="51" s="1"/>
  <c r="O19" i="21"/>
  <c r="B42" i="42"/>
  <c r="B26" i="51"/>
  <c r="B18" i="51"/>
  <c r="B51" i="51"/>
  <c r="B53" i="51" s="1"/>
  <c r="B61" i="51" s="1"/>
  <c r="J32" i="62"/>
  <c r="J90" i="62"/>
  <c r="B91" i="62"/>
  <c r="E23" i="42"/>
  <c r="D22" i="42"/>
  <c r="H26" i="51"/>
  <c r="H51" i="51"/>
  <c r="H53" i="51" s="1"/>
  <c r="I51" i="51"/>
  <c r="I53" i="51" s="1"/>
  <c r="I26" i="51"/>
  <c r="C26" i="51"/>
  <c r="C51" i="51"/>
  <c r="C53" i="51" s="1"/>
  <c r="C61" i="51" s="1"/>
  <c r="C18" i="51"/>
  <c r="H71" i="82" l="1"/>
  <c r="G72" i="82"/>
  <c r="E7" i="41"/>
  <c r="D6" i="41"/>
  <c r="I61" i="51"/>
  <c r="H61" i="51"/>
  <c r="H54" i="51"/>
  <c r="J61" i="51"/>
  <c r="E22" i="42"/>
  <c r="D36" i="42"/>
  <c r="G54" i="51"/>
  <c r="D5" i="41" l="1"/>
  <c r="E6" i="41"/>
  <c r="E36" i="42"/>
  <c r="D40" i="42"/>
  <c r="E5" i="41" l="1"/>
  <c r="E77" i="41" s="1"/>
  <c r="D77" i="41"/>
  <c r="D95" i="41" s="1"/>
  <c r="E95" i="41" s="1"/>
  <c r="D7" i="42"/>
  <c r="E40" i="42"/>
  <c r="E7" i="42" l="1"/>
  <c r="E7" i="51" s="1"/>
  <c r="D7" i="51"/>
  <c r="D14" i="42"/>
  <c r="D19" i="42" l="1"/>
  <c r="E14" i="42"/>
  <c r="E8" i="62"/>
  <c r="E18" i="62" s="1"/>
  <c r="E20" i="62" s="1"/>
  <c r="E17" i="51"/>
  <c r="D8" i="62"/>
  <c r="D18" i="62" s="1"/>
  <c r="D20" i="62" s="1"/>
  <c r="D32" i="62" s="1"/>
  <c r="D17" i="51"/>
  <c r="D51" i="51" l="1"/>
  <c r="D53" i="51" s="1"/>
  <c r="D18" i="51"/>
  <c r="E18" i="51"/>
  <c r="E26" i="51"/>
  <c r="E51" i="51"/>
  <c r="E53" i="51" s="1"/>
  <c r="E32" i="62"/>
  <c r="E90" i="62"/>
  <c r="K90" i="62" s="1"/>
  <c r="E19" i="42"/>
  <c r="E42" i="42" s="1"/>
  <c r="D42" i="42"/>
  <c r="E61" i="51" l="1"/>
  <c r="J54" i="51"/>
  <c r="D61" i="51"/>
  <c r="I54" i="51"/>
</calcChain>
</file>

<file path=xl/sharedStrings.xml><?xml version="1.0" encoding="utf-8"?>
<sst xmlns="http://schemas.openxmlformats.org/spreadsheetml/2006/main" count="931" uniqueCount="580">
  <si>
    <t xml:space="preserve"> 1.5. Helyi önk. Működési célú költségvetési támogatásai és kiegészítő támogatásai</t>
  </si>
  <si>
    <t xml:space="preserve"> 1.6. Elszámolásból származó bevételek</t>
  </si>
  <si>
    <t>1. Települési önkormányzatok működésének támogatása</t>
  </si>
  <si>
    <t>Könyvtári érdekeltségnövelő támogatás</t>
  </si>
  <si>
    <t>I. Működési célú támogatások államháztartáson belülről</t>
  </si>
  <si>
    <t>II. Felhalmozási célú támogatások államháztartáson belülről</t>
  </si>
  <si>
    <t>III. Közhatalmi bevételek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</si>
  <si>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</si>
  <si>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</si>
  <si>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</si>
  <si>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</si>
  <si>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>Költségvetési bevételek összesen:</t>
  </si>
  <si>
    <t>VIII. Finanszírozási bevételek</t>
  </si>
  <si>
    <t>2. Költségvetési hiány külső finanszírozására szolgáló finanszírozási célú pénzügyi műveletek bevételei</t>
  </si>
  <si>
    <t>Finanszírozási  bevételek összesen:</t>
  </si>
  <si>
    <t>Bevételek összesen:</t>
  </si>
  <si>
    <t>Működési kiadások</t>
  </si>
  <si>
    <t>Önkormányzat</t>
  </si>
  <si>
    <t>Felhalmozási kiadások</t>
  </si>
  <si>
    <t>Fejlesztési kiadások</t>
  </si>
  <si>
    <t>Felújítás</t>
  </si>
  <si>
    <t>Tartalékok</t>
  </si>
  <si>
    <t>Általános</t>
  </si>
  <si>
    <t>Cél</t>
  </si>
  <si>
    <t>Költségvetési kiadások összesen:</t>
  </si>
  <si>
    <t>Hiteltörlesztés</t>
  </si>
  <si>
    <t>Finanszírozási kiadások összesen:</t>
  </si>
  <si>
    <t>Kiadások összesen:</t>
  </si>
  <si>
    <t>1. Önkormányzat működési támogatásai</t>
  </si>
  <si>
    <t xml:space="preserve"> 1.2. Települési önk. egyes köznev. feladatainak támogatása</t>
  </si>
  <si>
    <t xml:space="preserve"> 1.3. Települési önk. szoc. és gyermekjóléti feladatainak tám.</t>
  </si>
  <si>
    <t xml:space="preserve"> 1.4. Települési önk. kult. feladatainak támogatása</t>
  </si>
  <si>
    <t>3. Működési célú garancia- és kezességvállalásból származó megtérülések áh-n belülről</t>
  </si>
  <si>
    <t xml:space="preserve"> 4. Működési célú visszatérítendő támogatások, kölcsönök visszatérülése áh-n belülről</t>
  </si>
  <si>
    <t>5. Működési célú visszatérítendő támogatások, kölcsönök igénybevétele áh-n belülről</t>
  </si>
  <si>
    <t xml:space="preserve"> 6. Egyéb működési célú támogatások bevételei államháztartáson belülről</t>
  </si>
  <si>
    <t xml:space="preserve">  1. Felhalmozási célú önkormányzati támogatások</t>
  </si>
  <si>
    <t xml:space="preserve"> 1.1. Felhalmozási célú központosított támogatások</t>
  </si>
  <si>
    <t>2. Felhalmozási célú garancia- és kezességvállalásból származó megtérülések áh-n belülről</t>
  </si>
  <si>
    <t xml:space="preserve"> 3. Felhalmozási célú visszatérítendő támogatások, kölcsönök visszatérülése áh-n belülről</t>
  </si>
  <si>
    <t xml:space="preserve"> 4. Felhalmozási célú visszatérítendő támogatások, kölcsönök igénybevétele áh-n belülről</t>
  </si>
  <si>
    <t>1. Vagyoni típusú adók</t>
  </si>
  <si>
    <t xml:space="preserve">      1.1. Építményadó</t>
  </si>
  <si>
    <t xml:space="preserve">      1.2. Telekadó</t>
  </si>
  <si>
    <t>2. Termékek és szolgáltatások adói</t>
  </si>
  <si>
    <t>2.1.  Értékesítési és forgalmi adók</t>
  </si>
  <si>
    <t xml:space="preserve">      2.1. 1. Iparűzési adó</t>
  </si>
  <si>
    <t>2.2.  Gépjárműadók</t>
  </si>
  <si>
    <t>2.3. Egyéb áruhasználati és szolgáltatási adók</t>
  </si>
  <si>
    <t xml:space="preserve">      2.3.1. Ifa személyek u.</t>
  </si>
  <si>
    <t xml:space="preserve">      2.3.2. Talajterhelési díj</t>
  </si>
  <si>
    <t>3. Egyéb közhatalmi bevételek  (bírság, pótlék,)</t>
  </si>
  <si>
    <t>1. Áru- és készletértékesítés bevétele</t>
  </si>
  <si>
    <t>2. Nyújtott szolgáltatások ellenértéke</t>
  </si>
  <si>
    <t>3. Közvetített szolgáltatások ellenértéke</t>
  </si>
  <si>
    <t>4. Tulajdonosi bevételek</t>
  </si>
  <si>
    <t>4.1. Bérleti díjak</t>
  </si>
  <si>
    <t>4.2. Részesedés után kapott osztalék</t>
  </si>
  <si>
    <t>5. Ellátási díjak</t>
  </si>
  <si>
    <t>6. Kiszámlázott Áfa</t>
  </si>
  <si>
    <t>7. Áfa visszatérítés</t>
  </si>
  <si>
    <t>8. Kamatbevétel</t>
  </si>
  <si>
    <t xml:space="preserve">  1. Immateriális javak  értékesítése</t>
  </si>
  <si>
    <t xml:space="preserve">  2. Ingatlanok értékesítése</t>
  </si>
  <si>
    <t xml:space="preserve">  3. Egyéb tárgyi eszközök értékesítése</t>
  </si>
  <si>
    <t xml:space="preserve">  4. Részesedések értékesítése</t>
  </si>
  <si>
    <t xml:space="preserve">  5. Részesedések megszűnéséhez kapcsolódó bevételek</t>
  </si>
  <si>
    <t>1. Működési célú garancia- és kezességvállalásból származó megtérülések áh-n kívülről</t>
  </si>
  <si>
    <t xml:space="preserve"> 2. Működési célú visszatérítendő támogatások, kölcsönök visszatérülése államháztartáson kívülről</t>
  </si>
  <si>
    <t>3. Egyéb működési célú átvett pénzeszközök</t>
  </si>
  <si>
    <t>1. Felhalmozási célú garancia- és kezességvállalásból származó megtérülések áh-n kívülről</t>
  </si>
  <si>
    <t xml:space="preserve"> 2. Felhalmozási célú visszatérítendő támogatások, kölcsönök visszatérülése államháztartáson kívülről</t>
  </si>
  <si>
    <t>3. Egyéb felhalmozási célú átvett pénzeszközök</t>
  </si>
  <si>
    <t xml:space="preserve"> 1. Költségvetési hiány belső finanszírozására szolgáló bevételek</t>
  </si>
  <si>
    <t xml:space="preserve">    1.2. Előző év költségvetési maradványának igénybevétele felhalmozási célra</t>
  </si>
  <si>
    <t xml:space="preserve">  2. Költségvetési hiány külső finanszírozására szolgáló finanszírozási bevételek</t>
  </si>
  <si>
    <t>Finanszírozási bevételek összesen:</t>
  </si>
  <si>
    <t>Összes bevétel:</t>
  </si>
  <si>
    <t xml:space="preserve">  ebből közfoglalkoztatott</t>
  </si>
  <si>
    <t>Önkormányzati hivatal működtetésének támogatás (beszámítás után)</t>
  </si>
  <si>
    <t>Önkormányzati hivatal működtetésének támogatás elismert hivatali létsz.</t>
  </si>
  <si>
    <t>Zöldterület-gazdálk-al kapcsolatos feladatok ellátásának támog.</t>
  </si>
  <si>
    <t>Beszámítás összege</t>
  </si>
  <si>
    <t>Közvilágítás fenntartásának támogatás</t>
  </si>
  <si>
    <t>Köztemető fenntartással kapcsolatos feladatok támog.</t>
  </si>
  <si>
    <t>Közutak fenntartásának támogatás</t>
  </si>
  <si>
    <t xml:space="preserve">Pénzbeli szociális juttatások </t>
  </si>
  <si>
    <t>Egyes szoc.és gyermekjólétii felad.támog.</t>
  </si>
  <si>
    <t xml:space="preserve">     szociális étkeztetés</t>
  </si>
  <si>
    <t xml:space="preserve">  Fogyatékos és demens személyek nappali intézményi ellátása</t>
  </si>
  <si>
    <t xml:space="preserve">     foglalkoztatási támog-ban részesülő fogyatékos nappali intézményben ellátottak</t>
  </si>
  <si>
    <t xml:space="preserve">  Gyermekek napközbeni ellátása</t>
  </si>
  <si>
    <t xml:space="preserve">    bölcsödei ellátás</t>
  </si>
  <si>
    <t xml:space="preserve">    bölcsödei ellátás hátrányos helyzetű gyermek</t>
  </si>
  <si>
    <t>Gyermekétkeztetés támogatása</t>
  </si>
  <si>
    <t xml:space="preserve">   Finanszírozás szempontjábol elismert dolgozók bértámogatása</t>
  </si>
  <si>
    <t xml:space="preserve">  Gyermekétkeztetés üzemeltetési  támogatása</t>
  </si>
  <si>
    <t>Kulturális feladatok támogatása</t>
  </si>
  <si>
    <t>Nyilvános könyvtári és közművelődési feladatok támogatása</t>
  </si>
  <si>
    <t>Lakott külterületekkel kapcsolatos feladatok támogatása</t>
  </si>
  <si>
    <t>Összesen</t>
  </si>
  <si>
    <t>Sorszám</t>
  </si>
  <si>
    <t>Megnevezés</t>
  </si>
  <si>
    <t>Összesen:</t>
  </si>
  <si>
    <t>2. Munkaadót terhelő járulékok</t>
  </si>
  <si>
    <t>3. Dologi kiadások</t>
  </si>
  <si>
    <t>5. Egyéb működési célú kiadások</t>
  </si>
  <si>
    <t>1. Személyi juttatások</t>
  </si>
  <si>
    <t>4. Ellátottak pénzbeli juttatásai</t>
  </si>
  <si>
    <t>Nyári szociális gyermekétkeztetés</t>
  </si>
  <si>
    <t>Rendkívüli gyermekvédelmi támogatás</t>
  </si>
  <si>
    <t>Temetési segély</t>
  </si>
  <si>
    <t>Köztemetés</t>
  </si>
  <si>
    <t>Forgatási célú értékpapír vásárlás</t>
  </si>
  <si>
    <t>1.2. Felhalmozási célú egyéb támogatások</t>
  </si>
  <si>
    <t>Ebből: bérleti díjak</t>
  </si>
  <si>
    <t>IV. Finanszírozási kiadások</t>
  </si>
  <si>
    <t>Hitel törlesztés</t>
  </si>
  <si>
    <t>IV. Finanszírozási kiadások összesen:</t>
  </si>
  <si>
    <t>Felhalmozási kiadások összesen:</t>
  </si>
  <si>
    <t xml:space="preserve">1. Működési bevételek </t>
  </si>
  <si>
    <t>2. Működési kiadások</t>
  </si>
  <si>
    <t>1. Működési célú támogatások államháztartáson belülről</t>
  </si>
  <si>
    <t>2. Közhatalmi bevételek</t>
  </si>
  <si>
    <t>2. Munkaadót terhelő járulékok és szoc.hj. Adó</t>
  </si>
  <si>
    <t xml:space="preserve">3. Működési bevételek </t>
  </si>
  <si>
    <t>3. Dologi  kiadások</t>
  </si>
  <si>
    <t>4. Működési célú átvett pénzeszközök államháztartáson kivülről</t>
  </si>
  <si>
    <t xml:space="preserve"> Összes költségvetési működési bevétel:</t>
  </si>
  <si>
    <t xml:space="preserve"> Összes költségvetési működési kiadás: </t>
  </si>
  <si>
    <t xml:space="preserve"> Működési többlet: </t>
  </si>
  <si>
    <t xml:space="preserve"> Működési hiány: </t>
  </si>
  <si>
    <t>Költségvetési hiány belső finanszírozása működési célú</t>
  </si>
  <si>
    <t>Finanszírozási célú műveletek kiadásai működési célú</t>
  </si>
  <si>
    <t>5. Költségvetési Maradvány</t>
  </si>
  <si>
    <t>Költségvetési hiány külső finanszírozása működési célú</t>
  </si>
  <si>
    <t>6. Értékpapír kibocsátás, értékesítés</t>
  </si>
  <si>
    <t>7. Hitelfelvétel</t>
  </si>
  <si>
    <t>Összes működési bevétel:</t>
  </si>
  <si>
    <t>Összes működési kiadás</t>
  </si>
  <si>
    <t xml:space="preserve">1. Felhalmozási bevételek </t>
  </si>
  <si>
    <t xml:space="preserve">2. Felhalmozási kiadások </t>
  </si>
  <si>
    <t>1. Felhalmozási célú támogatások államháztartáson belülről</t>
  </si>
  <si>
    <t xml:space="preserve">1.1. Beruházások </t>
  </si>
  <si>
    <t xml:space="preserve">2. Felhalmozási bev.  </t>
  </si>
  <si>
    <t>1.2. Int.saját hatáskörű fejlesztések</t>
  </si>
  <si>
    <t>3. Felhalmozási célú átvett pénzeszközök</t>
  </si>
  <si>
    <t>2. Felújítások</t>
  </si>
  <si>
    <t>3. Egyéb felhalmozási kiadások</t>
  </si>
  <si>
    <t>3.1. Egyéb felhalmozási célú támogatások áh-n kívülre</t>
  </si>
  <si>
    <t>3.2. Egyéb felhalmozási célú támogatások áh-n belülre</t>
  </si>
  <si>
    <t>3.3. Felhalmozási célú visszatérítendő támogatások, kölcsönök nyújtása áh-n kívülre</t>
  </si>
  <si>
    <t xml:space="preserve"> Összes költségvetési felhalmozási bevétel: </t>
  </si>
  <si>
    <t xml:space="preserve"> Összes költségvetési felhalmozási kiadás: </t>
  </si>
  <si>
    <t xml:space="preserve"> Felhalmozási többlet: </t>
  </si>
  <si>
    <t xml:space="preserve"> Felhalmozási hiány: </t>
  </si>
  <si>
    <t>Költségvetési hiány belső finanszírozása felhalmozási célú</t>
  </si>
  <si>
    <t>Finanszírozási célú műveletek kiadásai felhalmozási célú</t>
  </si>
  <si>
    <t>4.Költségvetési maradvány</t>
  </si>
  <si>
    <t>4. Értékpapírok visszavásárlása</t>
  </si>
  <si>
    <t>Költségvetési hiány külső finanszírozása felhalmozási célú</t>
  </si>
  <si>
    <t>5. Hitelek törlesztése</t>
  </si>
  <si>
    <t>5. Értékpapír kibocsátás, értékesítés</t>
  </si>
  <si>
    <t>6. Hitelfelvétel</t>
  </si>
  <si>
    <t>Összes felhalmozási bevétel:</t>
  </si>
  <si>
    <t>Összes felhalmozási kiadás</t>
  </si>
  <si>
    <t>BEVÉTELEK</t>
  </si>
  <si>
    <t>KIADÁSOK</t>
  </si>
  <si>
    <t>Költségvetési működési bevételek</t>
  </si>
  <si>
    <t>Költségvetési működési kiadások</t>
  </si>
  <si>
    <t>Költségvetési felhalmozási bevételek</t>
  </si>
  <si>
    <t>Költségvetési felhalmozási kiadások</t>
  </si>
  <si>
    <t>Költségvetési többlet:</t>
  </si>
  <si>
    <t>Költségvetési hiány:</t>
  </si>
  <si>
    <t>Költségvetési hiány belső finanszírozása:</t>
  </si>
  <si>
    <t>Finanszírozási célú műveletek kiadásai összesen:</t>
  </si>
  <si>
    <t>Finanszírozási célú műveletek működési kiadásai</t>
  </si>
  <si>
    <t>Finanszírozási célú műveletek felhalmozási kiadásai</t>
  </si>
  <si>
    <t>Költségvetési hiány külső finanszírozása:</t>
  </si>
  <si>
    <t>Összes kiadás:</t>
  </si>
  <si>
    <t>TÖBBLET</t>
  </si>
  <si>
    <t>Működési bevételek</t>
  </si>
  <si>
    <t>1. Működési támogatások államháztartáson belülről</t>
  </si>
  <si>
    <t>Költségvetési működési  bevételek kötelező feladatok szerinti bontásban</t>
  </si>
  <si>
    <t>Költségvetési felhalmozási kiadások kötelező feladatok szerinti bontásban</t>
  </si>
  <si>
    <t>Finanszírozási bevételek</t>
  </si>
  <si>
    <t>Finanszírozási kiadások</t>
  </si>
  <si>
    <t>Működési bevételek kiemelt előirányzatonként kötelező feladatok szerinti bontásban</t>
  </si>
  <si>
    <t>Működési kiadások kiemelt előirányzatonként kötelező feladatok szerinti bontásban</t>
  </si>
  <si>
    <t>Felhalmozási bevételek</t>
  </si>
  <si>
    <t xml:space="preserve">2. Felhalmozási bevételek </t>
  </si>
  <si>
    <t>3. Felhalmozási célú átvett pénzeszközök áh-n kívülről</t>
  </si>
  <si>
    <t>3. Egyéb felhalmozási célú kiadások</t>
  </si>
  <si>
    <t>3.1. Egyéb felhalmozási célú pénzeszköz átadás áh-n kívülre</t>
  </si>
  <si>
    <t>3.2. Egyéb felhalmozási célú pénzeszköz átadás áh-n belülre</t>
  </si>
  <si>
    <t>3.4. Felhalmozási célú visszatérítendő támogatások, kölcsönök nyújtása áh-n kívülre</t>
  </si>
  <si>
    <t>Költségvetési felhalmozási bevételek kötelező feladatok szerinti bontásban</t>
  </si>
  <si>
    <t>Felhalmozási bevételek kiemelt előirányzatonként kötelező feladatok szerinti bontásban</t>
  </si>
  <si>
    <t>Felhalmozási kiadások kiemelt előirányzatonként kötelező feladatok szerinti bontásban</t>
  </si>
  <si>
    <t>Költségvetési működési  bevételek önként vállalt feladatok szerinti bontásban</t>
  </si>
  <si>
    <t>Költségvetési működési kiadások önként vállalt feladatok szerinti bontásban</t>
  </si>
  <si>
    <t>Működési bevételek kiemelt előirányzatonként önként vállalt feladatok szerinti bontásban</t>
  </si>
  <si>
    <t>Működési kiadások kiemelt előirányzatonként önként vállalt feladatok szerinti bontásban</t>
  </si>
  <si>
    <t>Költségvetési felhalmozási bevételek önként vállalt feladatok szerinti bontásban</t>
  </si>
  <si>
    <t>Költségvetési felhalmozási kiadások önként vállalt feladatok szerinti bontásban</t>
  </si>
  <si>
    <t>Felhalmozási bevételek kiemelt előirányzatonként önként vállalt feladatok szerinti bontásban</t>
  </si>
  <si>
    <t>Felhalmozási kiadások kiemelt előirányzatonként önként vállalt feladatok szerinti bontásban</t>
  </si>
  <si>
    <t>Költségvetési működési  bevételek állami (államigazgatási) feladatok szerinti bontásban</t>
  </si>
  <si>
    <t>Költségvetési működési kiadások állami (államigazgatási) feladatok szerinti bontásban</t>
  </si>
  <si>
    <t>Működési bevételek kiemelt előirányzatonként állami (államigazgatási) feladatok szerinti bontásban</t>
  </si>
  <si>
    <t>Működési kiadások kiemelt előirányzatonként állami (államigazgatási)  feladatok szerinti bontásban</t>
  </si>
  <si>
    <t>Felhalmozási bevételek kiemelt előirányzatonként állami (államigazgatási)  feladatok szerinti bontásban</t>
  </si>
  <si>
    <t>Felhalmozási kiadások kiemelt előirányzatonként állami (államigazgatási)  feladatok szerinti bontásban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</si>
  <si>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</si>
  <si>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</si>
  <si>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</si>
  <si>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</si>
  <si>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</si>
  <si>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</si>
  <si>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</si>
  <si>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</si>
  <si>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Október</t>
  </si>
  <si>
    <t>November</t>
  </si>
  <si>
    <t>December</t>
  </si>
  <si>
    <t>Nyitó pénzkészlet</t>
  </si>
  <si>
    <t>Közhatalmi bevételek</t>
  </si>
  <si>
    <t>Működési bevételek összesen:</t>
  </si>
  <si>
    <t>Felhalmozási bevételek összesen</t>
  </si>
  <si>
    <t>Ellátottak pénzbeli juttatásai</t>
  </si>
  <si>
    <t>Működési kiadások összesen:</t>
  </si>
  <si>
    <t>Beruházások</t>
  </si>
  <si>
    <t>Felújítások</t>
  </si>
  <si>
    <t>Felhalmozási célú kiadások összesen</t>
  </si>
  <si>
    <t>Záró pénzkészlet</t>
  </si>
  <si>
    <t>MEGNEVEZÉS</t>
  </si>
  <si>
    <t xml:space="preserve">      2.3.3. Települési adó</t>
  </si>
  <si>
    <t>9. Egyéb működési bevételek (kártérítés, kötbér, stb.)</t>
  </si>
  <si>
    <t>Egyéb önkormányzati feladatok támogatása</t>
  </si>
  <si>
    <t>Települési önkormányzatok szociális feladatainak egyéb támogatása</t>
  </si>
  <si>
    <t>Pénzbeli szociális ellátások kiegészítése</t>
  </si>
  <si>
    <t>Méltányos ápolási díj</t>
  </si>
  <si>
    <t>1. Költségvetési hiány belső finanszírozására szolgáló finanszírozási  bevételek</t>
  </si>
  <si>
    <t>I. HELYI ÖNKORMÁNYZATOK MŰKÖDÉSÉNEK ÁLT.TÁMOGATÁSA</t>
  </si>
  <si>
    <t>III. SZOCIÁLIS, GYERMEKJÓLÉTI  ÉS GYERMEKÉTKEZTETÉSI FELADATAI</t>
  </si>
  <si>
    <t xml:space="preserve">     fogyatékos személyek nappali intézményi ellátása társulás általi feladatellátás</t>
  </si>
  <si>
    <t>demens személyek nappali intézményi ellátása - társulás által történő feladatellátás</t>
  </si>
  <si>
    <t>6. Pénzforgalom nélküli kiadások (tartalék)</t>
  </si>
  <si>
    <t xml:space="preserve">2. Elvonások, befizetések </t>
  </si>
  <si>
    <t>5. Egyéb felhalmozási célú támogatások államháztartáson belülről</t>
  </si>
  <si>
    <t>Intézményi létszámok:</t>
  </si>
  <si>
    <t>Állami támogatás megelőlegezés visszafizetés</t>
  </si>
  <si>
    <t>5.1. Elvonások, befizetések</t>
  </si>
  <si>
    <t>5.2. Egyéb működési célú támogatások áh-n belülre</t>
  </si>
  <si>
    <t>5.4. Egyéb működési célú támogatások áh-n kívülre</t>
  </si>
  <si>
    <t>5.5. Működési célú visszatérítendő támogatások, kölcsönök nyújtása áh-n kívülre</t>
  </si>
  <si>
    <t>6. Állami támogatás megelőlegezés visszafizetése</t>
  </si>
  <si>
    <t>7. Állami támogatás megelőlegezés visszafizetése</t>
  </si>
  <si>
    <t>8. Hitelek törlesztése</t>
  </si>
  <si>
    <t>9. Betét vásárlás</t>
  </si>
  <si>
    <t>3.3. Felhalmozási célú visszatérítendő támogatások, kölcsönök nyújtása áh-n belülre</t>
  </si>
  <si>
    <t>Önkormányzati támogatás</t>
  </si>
  <si>
    <t xml:space="preserve">Több éves kihatással járó döntésekből származó kötelezettségek célok szerint, </t>
  </si>
  <si>
    <t xml:space="preserve">Kötelezettség jogcíme </t>
  </si>
  <si>
    <t>Kötelezettség-</t>
  </si>
  <si>
    <t>2018. után</t>
  </si>
  <si>
    <t>Tárgyéven túli köt. Összesen (7+8+9+10)</t>
  </si>
  <si>
    <t>Összesen (4+5+6+11)</t>
  </si>
  <si>
    <t xml:space="preserve">vállalás </t>
  </si>
  <si>
    <t xml:space="preserve">kifizetés </t>
  </si>
  <si>
    <t>2016.</t>
  </si>
  <si>
    <t>2017.</t>
  </si>
  <si>
    <t>2018.</t>
  </si>
  <si>
    <t xml:space="preserve">éve </t>
  </si>
  <si>
    <t>(aktuális  kv-i év)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</si>
  <si>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</si>
  <si>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</si>
  <si>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</si>
  <si>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</si>
  <si>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</si>
  <si>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</si>
  <si>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</si>
  <si>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</si>
  <si>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</si>
  <si>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</si>
  <si>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</si>
  <si>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</si>
  <si>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Működési célú hitel-törlesztés</t>
  </si>
  <si>
    <t>(tőke + kamat )</t>
  </si>
  <si>
    <t>Felhalmozási célú hitel-törlesztés</t>
  </si>
  <si>
    <t xml:space="preserve">(tőke + kamat) </t>
  </si>
  <si>
    <t>hitel összesen</t>
  </si>
  <si>
    <t>13.</t>
  </si>
  <si>
    <t>kamat összesen</t>
  </si>
  <si>
    <t>kezességvállalás: hitelek összesen</t>
  </si>
  <si>
    <t>kezességvállalás: hitelkamatok össz.</t>
  </si>
  <si>
    <t>Fejlesztés feladatonként</t>
  </si>
  <si>
    <t>Összesen: (1+4+9)</t>
  </si>
  <si>
    <t>Az önkormányzat által adott közvetett támogatások</t>
  </si>
  <si>
    <t xml:space="preserve">Bevételi jogcím </t>
  </si>
  <si>
    <t>Intézmények,</t>
  </si>
  <si>
    <t xml:space="preserve">Kedvezmény nélkül </t>
  </si>
  <si>
    <t xml:space="preserve">Kedvezmények </t>
  </si>
  <si>
    <t>adónemek</t>
  </si>
  <si>
    <t>elérhető</t>
  </si>
  <si>
    <t>összege</t>
  </si>
  <si>
    <t>Ellátottak térítési díjának ill. kártérítésének méltányossági alapon történő elengedésének összege</t>
  </si>
  <si>
    <t>Lakosság részére nyújtott lakásépítéshez, lakásfelújításhoz nyújtott kölcsönök elengedésének összege</t>
  </si>
  <si>
    <t>Helyi adónál, gépjárműadónál biztosított kedvezmény, mentesség összege</t>
  </si>
  <si>
    <t>Építményadó</t>
  </si>
  <si>
    <t>Iparűzési adó</t>
  </si>
  <si>
    <t>IFA személyek után</t>
  </si>
  <si>
    <t>Telekadó</t>
  </si>
  <si>
    <t>Talajterhelési díj</t>
  </si>
  <si>
    <t>Gépjárműadó</t>
  </si>
  <si>
    <t>Helyiségek, eszközök hasznosításából származó bevételből nyújtott kedvezmény, mentesség összege</t>
  </si>
  <si>
    <t>egyéb nyújtott kedvezmény vagy kölcsön elengedésének összege</t>
  </si>
  <si>
    <t>Összesen :</t>
  </si>
  <si>
    <t xml:space="preserve">EU Projekt megnevezése: </t>
  </si>
  <si>
    <t>Bevételek</t>
  </si>
  <si>
    <t>2017 év</t>
  </si>
  <si>
    <t>Következő évek</t>
  </si>
  <si>
    <t>EU forrás</t>
  </si>
  <si>
    <t>Egyéb forrás</t>
  </si>
  <si>
    <t>Saját forrás</t>
  </si>
  <si>
    <t>Kiadások</t>
  </si>
  <si>
    <t>személyi juttatások</t>
  </si>
  <si>
    <t>személyi juttatások járulékai</t>
  </si>
  <si>
    <t>dologi kiadások</t>
  </si>
  <si>
    <t>felújítások</t>
  </si>
  <si>
    <t>beruházások</t>
  </si>
  <si>
    <t>átadott pénzeszközök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</si>
  <si>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</si>
  <si>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1. Helyi adó bevétel</t>
  </si>
  <si>
    <t>2. Vagyon és vagyonértékű jog értékesítéséből származó bevétel</t>
  </si>
  <si>
    <t>3. Osztalék, koncessziós díj és hozambevétel,</t>
  </si>
  <si>
    <t>4. tárgyi eszköz és immateriális jószág, részvény, részesedés, vállalalat értékesítésből vagy privatizációból származó bevétel</t>
  </si>
  <si>
    <t>5. Bírság, pótlék- és díjbevétel</t>
  </si>
  <si>
    <t>6. Kezességvállalással kapcsolatos megtérülés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</si>
  <si>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</si>
  <si>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</si>
  <si>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</si>
  <si>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Az Önkormányzat adósságállományának alakulása</t>
  </si>
  <si>
    <t>Felvétel</t>
  </si>
  <si>
    <t xml:space="preserve">Lejárat </t>
  </si>
  <si>
    <t>Hitel állomány január 1-jén</t>
  </si>
  <si>
    <t xml:space="preserve">Hitel jellege </t>
  </si>
  <si>
    <t>éve</t>
  </si>
  <si>
    <t>BELFÖLDI HITELÁLLOMÁNY</t>
  </si>
  <si>
    <t>Működési célú hitel állomány + kamat</t>
  </si>
  <si>
    <t xml:space="preserve">Hitel összesen </t>
  </si>
  <si>
    <t xml:space="preserve">Kamat összesen </t>
  </si>
  <si>
    <t>Felhalmozási célú hitel állomány+kamat</t>
  </si>
  <si>
    <t>Hitel összesen (7-10)</t>
  </si>
  <si>
    <t>Kamat összesen (12-15)</t>
  </si>
  <si>
    <t>Összesen: (1+6)</t>
  </si>
  <si>
    <t>KÜLFÖLDI HITELÁLLOMÁNY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</si>
  <si>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</si>
  <si>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</si>
  <si>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</si>
  <si>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</si>
  <si>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</si>
  <si>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</si>
  <si>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</si>
  <si>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</si>
  <si>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</si>
  <si>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</si>
  <si>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</si>
  <si>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</si>
  <si>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</si>
  <si>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</si>
  <si>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 (18+23)</t>
  </si>
  <si>
    <t>28.</t>
  </si>
  <si>
    <t>Összesen: (17+32)</t>
  </si>
  <si>
    <t>Település üzemeltetéséhez kapcsolódó feladatellát.támog.(beszámítás után)</t>
  </si>
  <si>
    <t>Egyéb önkormányzati feladatok támogatása (beszámítás után)</t>
  </si>
  <si>
    <t>Lakott külterületekkel kapcsolatos feladatok támogatása(beszámítás után)</t>
  </si>
  <si>
    <t>Üdülőhelyi feladatok támogatása (beszámitás után)</t>
  </si>
  <si>
    <t xml:space="preserve">Üdülőhelyi feladatok támogatása </t>
  </si>
  <si>
    <t>II. EGYES KÖZNEVELÉSI FELADATOK TÁMOGATÁSA</t>
  </si>
  <si>
    <t xml:space="preserve">     család- és gyermekjóléti szolgálat</t>
  </si>
  <si>
    <t xml:space="preserve">     család- és gyermekjóléti központ</t>
  </si>
  <si>
    <t xml:space="preserve">     házi segítségnyújtás - társulás által történő feladatellátás</t>
  </si>
  <si>
    <t xml:space="preserve">     időskorúak nappali intézényi ellátása - társulás által történő feladatellátás</t>
  </si>
  <si>
    <t xml:space="preserve">  A rászoruló gyermekek intézményen kívüli szünidei étkeztetésének támogatása</t>
  </si>
  <si>
    <t xml:space="preserve">    kiegészítő támogatás a bölcsődében foglalkoztatott felsőfokú végzettségű kisgyermeknevelők béréhez</t>
  </si>
  <si>
    <t>Beruházás</t>
  </si>
  <si>
    <t>1.3. Magánszemélyek kommunális adója</t>
  </si>
  <si>
    <t>2. Működési célú támogatások államháztartáson kívülre</t>
  </si>
  <si>
    <t>Önkormányzat költségvetése</t>
  </si>
  <si>
    <t>I. Személyi juttatás</t>
  </si>
  <si>
    <t>II. Munkaadót terhelő járulékok</t>
  </si>
  <si>
    <t>III. Dologi kiadások</t>
  </si>
  <si>
    <t>Ebből</t>
  </si>
  <si>
    <t>1. Működési célú támogatások államháztartáson belülre</t>
  </si>
  <si>
    <t>3. Állami támogatás visszafizetése elszámolás alapján</t>
  </si>
  <si>
    <t>IV. Összesen:</t>
  </si>
  <si>
    <t>V. Ellátottak pénzbeli juttatásai</t>
  </si>
  <si>
    <t>Közlekedési támogatás</t>
  </si>
  <si>
    <t>V. Összesen</t>
  </si>
  <si>
    <t>Önkormányzati feladatok összesen:</t>
  </si>
  <si>
    <t xml:space="preserve">Szakmai anyagok beszerzése                                                                                              </t>
  </si>
  <si>
    <t xml:space="preserve">Üzemeltetési anyagok beszerzése                                                                                         </t>
  </si>
  <si>
    <t xml:space="preserve">Árubeszerzés                                                                                                            </t>
  </si>
  <si>
    <t xml:space="preserve">Informatikai szolgáltatások igénybevétele                                                                               </t>
  </si>
  <si>
    <t xml:space="preserve">Egyéb kommunikációs szolgáltatások                                                                                      </t>
  </si>
  <si>
    <t xml:space="preserve">Közüzemi díjak                                                                                                          </t>
  </si>
  <si>
    <t xml:space="preserve">Vásárolt élelmezés                                                                                                      </t>
  </si>
  <si>
    <t xml:space="preserve">Karbantartási, kisjavítási szolgáltatások                                                                               </t>
  </si>
  <si>
    <t xml:space="preserve">Közvetített szolgáltatások                                                                                     </t>
  </si>
  <si>
    <t xml:space="preserve">Bérleti és lízing díjak                                                                                     </t>
  </si>
  <si>
    <t xml:space="preserve">Szakmai tevékenységet segítő szolgáltatások                                                                             </t>
  </si>
  <si>
    <t xml:space="preserve">Egyéb szolgáltatások                                                                                                    </t>
  </si>
  <si>
    <t xml:space="preserve">Kiküldetések kiadásai                                                                                                   </t>
  </si>
  <si>
    <t xml:space="preserve">Reklám- és propagandakiadások                                                                                           </t>
  </si>
  <si>
    <t xml:space="preserve">Működési célú előzetesen felszámított általános forgalmi adó                                                            </t>
  </si>
  <si>
    <t xml:space="preserve">Fizetendő általános forgalmi adó                                                                                        </t>
  </si>
  <si>
    <t xml:space="preserve">Egyéb dologi kiadások                                                                                                   </t>
  </si>
  <si>
    <t>Egyéb önkormányzati támogatás (tüzifa támogatás)</t>
  </si>
  <si>
    <t>Kommunális adó</t>
  </si>
  <si>
    <t>Egyéb bírság</t>
  </si>
  <si>
    <t>Szeptem-ber</t>
  </si>
  <si>
    <t>Működési célú támogatások államháztartáson belülről</t>
  </si>
  <si>
    <t>Működési célú átvett pénzeszk. Áh-n kívülről</t>
  </si>
  <si>
    <t>Felhalmozási célú támogatások államháztartáson belülről</t>
  </si>
  <si>
    <t xml:space="preserve">Felhalmozási bevételek  </t>
  </si>
  <si>
    <t>Felhalm. célú átvett pénzeszk. Áh-n kívülről</t>
  </si>
  <si>
    <t>Finanszírozási bevételek (hitel, kötvény, értékpapír, állami tám.megelőlegezés)</t>
  </si>
  <si>
    <t>Költségvetési maradvány igénybevétele</t>
  </si>
  <si>
    <t>Személyi juttatások</t>
  </si>
  <si>
    <t>Munkaadót terhelő járulékok és szoc. hj. adó</t>
  </si>
  <si>
    <t>Dologi kiadások</t>
  </si>
  <si>
    <t>Egyéb működési célú támogatások áh-n kívülre</t>
  </si>
  <si>
    <t>Egyéb működési célú támogatások áh-n belülre</t>
  </si>
  <si>
    <t>Támogatás visszafizetés</t>
  </si>
  <si>
    <t>Egyéb felhalmozási kiadások</t>
  </si>
  <si>
    <t>Finanszírozási kiadások (hitel törlesztés, értékpapír visszavásárlás, állami tám.megelőlegezés visszafizetése)</t>
  </si>
  <si>
    <t>Korrekció (előző évi kifizetés miatt)</t>
  </si>
  <si>
    <t>1.7. Gyermekétkeztetés</t>
  </si>
  <si>
    <t>Születési segély</t>
  </si>
  <si>
    <t>8. Állami támogatás megelőlegezés</t>
  </si>
  <si>
    <t>Falugondnoki szolgáltatás</t>
  </si>
  <si>
    <t>2.1. Hitel, kölcsön felvétele áh-n kívülről</t>
  </si>
  <si>
    <t>2.1.1. Hosszú lejáratú hitelek, kölcsönök felvétele</t>
  </si>
  <si>
    <t>2.1.2. Likviditási célú hitelek, kölcsönök felvétele pénzügyi vállalkozástól</t>
  </si>
  <si>
    <t>2.1.3. Rövid lejáratú hitelek, kölcsönök felvétele</t>
  </si>
  <si>
    <t>2.2. Belföldi értékpapírok bevételei</t>
  </si>
  <si>
    <t xml:space="preserve">   2.2.1. Forgatási célú értékpapírok beváltása, értékesítéseű</t>
  </si>
  <si>
    <t xml:space="preserve">  2.2.2. Forgatási célú értékpapírok kibocsátása</t>
  </si>
  <si>
    <t xml:space="preserve"> 2.2.3. Befektetési célú belföldi értékpapírok beváltása, értékesítése</t>
  </si>
  <si>
    <t xml:space="preserve"> 2.2.4. Befektetési célú belföldi értékpapírok kibocsátása</t>
  </si>
  <si>
    <t>2.3. Betét bevonás</t>
  </si>
  <si>
    <t>2.4. Államháztartáson belüli megelőlegezések</t>
  </si>
  <si>
    <t>2018 év</t>
  </si>
  <si>
    <t>2019.</t>
  </si>
  <si>
    <t>Egyéb pénzügyi műveletek kiadásai</t>
  </si>
  <si>
    <t>Ápolási díj</t>
  </si>
  <si>
    <t>Működési célú támogatás államháztartáson belülre</t>
  </si>
  <si>
    <t>Közoktatási Intézményfenntartó Társulás (Óvoda)</t>
  </si>
  <si>
    <t>Balatonfüredi Közös Önkormányzati Hivatal (Hivatal)</t>
  </si>
  <si>
    <t>Közoös Hivatal (rendszeres gyermekvédelmi)</t>
  </si>
  <si>
    <t>Gyermekjóléti szolgálat</t>
  </si>
  <si>
    <t>Rendelőintézet (Ügyeleti díj)</t>
  </si>
  <si>
    <t>Balatonfüredi Többcélú Társulás (Belső ellenőrzés)</t>
  </si>
  <si>
    <t>Működési célú támogatás államháztartáson kívülre</t>
  </si>
  <si>
    <t>Egyesületek alapítványok támogatása</t>
  </si>
  <si>
    <t>Pécselyi Református Egyházközség</t>
  </si>
  <si>
    <t>Pécselyi Katolikus Egyház</t>
  </si>
  <si>
    <t>Pécselyi Ált.Isk. és Óvoda Gyermekeiért Alapítvány</t>
  </si>
  <si>
    <t xml:space="preserve">Pécselyi Sportegyesület </t>
  </si>
  <si>
    <t>Balaton-felvidéki Turisztikai Közhasznú Egyesület</t>
  </si>
  <si>
    <t>Balatonfüredi Református Iskola</t>
  </si>
  <si>
    <t>Bakonykarszt pályázati támogatás (lakossági víz és szennyv.sz.)</t>
  </si>
  <si>
    <t>Balatonfüredi Önkéntes Tűzoltóság</t>
  </si>
  <si>
    <t xml:space="preserve">Tihany Iskoláért alapítvány </t>
  </si>
  <si>
    <t>I. Beruházások</t>
  </si>
  <si>
    <t>I. Beruházások összesen:</t>
  </si>
  <si>
    <t>II. Felújítások</t>
  </si>
  <si>
    <t>II. Felújítások összesen:</t>
  </si>
  <si>
    <t>III. Egyéb felhalmozási kiadások:</t>
  </si>
  <si>
    <t>2018. évi várható előirányzatok</t>
  </si>
  <si>
    <t>2019. évi várható előirányzatok</t>
  </si>
  <si>
    <t>I. Működési támogatások államháztartáson belülről</t>
  </si>
  <si>
    <t>II. Felhalmozási támogatások államháztartáson belülről</t>
  </si>
  <si>
    <t xml:space="preserve">VIII. Finanszírozási  bevételek </t>
  </si>
  <si>
    <t>1. Költségvetési hiány belső finanszírozására szolgáló finanszírozási bevételek</t>
  </si>
  <si>
    <t>2. Költségvetési hiány külső finanszírozására, vagy költségvetési többlet felhasználására szolgáló  finanszírozási bevételek</t>
  </si>
  <si>
    <t>I. Működési kiadások</t>
  </si>
  <si>
    <t>2.  Munkaadót terhelő járulék és szociális hozzájárulási adó</t>
  </si>
  <si>
    <t>II. Felhalmozási kiadások</t>
  </si>
  <si>
    <t>1. Beruházások</t>
  </si>
  <si>
    <t>Állami támogatás megelőlegezés visszafiz.</t>
  </si>
  <si>
    <t>9. Lekötött betét bevonása</t>
  </si>
  <si>
    <t>2. Felújítás</t>
  </si>
  <si>
    <t>2017. évi javaslat</t>
  </si>
  <si>
    <t xml:space="preserve"> Az Önkormányzat önként vállalt feladatok bevételei és kiadásai  2017. év</t>
  </si>
  <si>
    <t xml:space="preserve"> Az Önkormányzat  kötelező feladatok bevételei és kiadásai  2017. év</t>
  </si>
  <si>
    <t xml:space="preserve"> Az Önkormányzat állami (államigazgatási) feladatok bevételei és kiadásai  2017. év</t>
  </si>
  <si>
    <t xml:space="preserve"> Az Önkormányzat felhalmozási bevételei és kiadásai  2017. év</t>
  </si>
  <si>
    <t>Bevétele és kiadások mérlege 2017. év</t>
  </si>
  <si>
    <t>2020.</t>
  </si>
  <si>
    <t xml:space="preserve">                                (kedvezmények) 2017. év                       </t>
  </si>
  <si>
    <t>2017. előtti</t>
  </si>
  <si>
    <t>2016. évi költségvetés terhére fizetendő</t>
  </si>
  <si>
    <t>2021 után</t>
  </si>
  <si>
    <t>2019 év</t>
  </si>
  <si>
    <t xml:space="preserve">Egyéb önkormányzati támogatás, átmeneti segély </t>
  </si>
  <si>
    <t>Belterületi utak felújítása pályázathoz önerő (75/2016. (05.30.) hat.)</t>
  </si>
  <si>
    <t>Belterületi utak felújítása pályázat</t>
  </si>
  <si>
    <t>I. Világháborús emlékművek helyreállítása</t>
  </si>
  <si>
    <t>Bérelt önkormányzati lakáson felújítás (ablakcsere)</t>
  </si>
  <si>
    <t>iskolán viharkár miatti felújítás</t>
  </si>
  <si>
    <t>Egyéb felhalm.tám. ÁHB (óvoda fenntartás tám.)</t>
  </si>
  <si>
    <t>Kultúrház korlát</t>
  </si>
  <si>
    <t>Laptop beszerzése</t>
  </si>
  <si>
    <t>Katolikus temető ravatalozó</t>
  </si>
  <si>
    <t>Hotoló beszerzés fűnyírótraktorhoz</t>
  </si>
  <si>
    <t>Mozgáskorlátozott feljáró (orvosi rendelő felújítása)</t>
  </si>
  <si>
    <t>Hivatal felújítása, parkettázás</t>
  </si>
  <si>
    <t>adósságkonszolidáció - Kultúrház, orvosi rendelő és lakás hőszigetelése és vakolása, református temető (önkormányzati) ravatalozó felújítása</t>
  </si>
  <si>
    <t>1.4. Adósságkonszolidációs tám.</t>
  </si>
  <si>
    <t>1.3. Belterületi utak felújítása támogatás</t>
  </si>
  <si>
    <t>3.1. KKETTKK vissza nem térítendő támogatás</t>
  </si>
  <si>
    <t>2016. évről áthúzódó bérkompenzáció támogatása</t>
  </si>
  <si>
    <t>2020. évi várható előirányzatok</t>
  </si>
  <si>
    <t>bevétel Ft</t>
  </si>
  <si>
    <t>Ft</t>
  </si>
  <si>
    <t>Balatonfüredi Többcélú Társulás (Jelzőrendszeres házi segítségnyújtás, Házi segítségnyújtás, belső ellenőrzés)</t>
  </si>
  <si>
    <t>évenkénti bontásban (Ft)</t>
  </si>
  <si>
    <t>lejárat, eszközök bel- és külföldi hitelezők szerinti bontásban (Ft-ban)</t>
  </si>
  <si>
    <t>2017. évi eredeti</t>
  </si>
  <si>
    <t>I. Módosítás</t>
  </si>
  <si>
    <t>Eltérés</t>
  </si>
  <si>
    <t>Veszprém Megyei Kutató Mentő Szolgálat Alapítvány támogatása</t>
  </si>
  <si>
    <t>Elszámolásból származó bevételek</t>
  </si>
  <si>
    <t>2017. évi bérkompenzáció (éves)</t>
  </si>
  <si>
    <t xml:space="preserve"> Helyi önkormányzat működési célú költségvetési támogatásai és kiegészítő támogatásai</t>
  </si>
  <si>
    <t xml:space="preserve">    1.1. Előző év költségvetési maradványának  igénybevétele működési célra</t>
  </si>
  <si>
    <t>1.1. Helyi önk. működésének ált. támogatása</t>
  </si>
  <si>
    <t xml:space="preserve">   ebből működési célú támogatás társadalombiztosítási alapból</t>
  </si>
  <si>
    <t>AZ ÖNKORMÁNYZAT FŐÖSSZESÍTŐJE</t>
  </si>
  <si>
    <t>Az önkormányzat 2017. évi költségvetéséről szóló 1/2017. (II.15.) önkormányzati rendelet helyébe a következő 1. melléklet lép</t>
  </si>
  <si>
    <t>BEVÉTELEK ELŐIRÁNYZATA</t>
  </si>
  <si>
    <t>ÁLLAMI TÁMOGATÁSOK 2017. ÉV</t>
  </si>
  <si>
    <t>MŰKÖDÉSI KIADÁSOK 2017. ÉV</t>
  </si>
  <si>
    <t>FELHALMOZÁSI KIADÁSOK 2017. ÉV</t>
  </si>
  <si>
    <t>Az önkormányzat működési bevételei és kiadásai</t>
  </si>
  <si>
    <t>EURÓPAI UNIÓS TÁMOGATÁSSAL MEGVALÓSULÓ MEGVALÓSULÓ PROGRAMOK BEVÉTELEI ÉS KIADÁSAI 2017. ÉV</t>
  </si>
  <si>
    <r>
      <t>BEVÉTELEK ÉS KIADÁSOK ELŐIRÁNYZATÁNAK HAVI ÜTEMEZÉSE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2017.  </t>
    </r>
  </si>
  <si>
    <t>II. módosítás</t>
  </si>
  <si>
    <t>II. Módosítás</t>
  </si>
  <si>
    <t>Immateriális javak beszerzése</t>
  </si>
  <si>
    <t>Informatikai eszközök beszerzése</t>
  </si>
  <si>
    <t>Egyéb tárgyi eszköz beszerzése</t>
  </si>
  <si>
    <t>Kisértékű eszközök beszerzése</t>
  </si>
  <si>
    <t>Kukatároló térfigyelő rendszer kiépítése 64/2017.(V.11.)</t>
  </si>
  <si>
    <t>Település Arculati Kézikönyv</t>
  </si>
  <si>
    <t>Buszvárók felújítása</t>
  </si>
  <si>
    <t>III. Felhalmozási kiadások összesen:</t>
  </si>
  <si>
    <t>Orvosi lakás burkoló munkája</t>
  </si>
  <si>
    <t>Iskola étkező ajtó csere</t>
  </si>
  <si>
    <t>IV. Egyéb működési célú kiadások  (4)</t>
  </si>
  <si>
    <t>Laptop windows</t>
  </si>
  <si>
    <t xml:space="preserve">Rendezvénysátor sátortalpak </t>
  </si>
  <si>
    <t>Rendezvénysátor 1/4 tulajdonrésze 98/2017(VIII.10.)</t>
  </si>
  <si>
    <t>Létszám</t>
  </si>
  <si>
    <t>Mutató</t>
  </si>
  <si>
    <t>Fajlagos</t>
  </si>
  <si>
    <t>A település arculati kézikönyv támogatása</t>
  </si>
  <si>
    <t>Balatonfüredi Önkéntes Tűzoltóság 2017. évi tagdíja</t>
  </si>
  <si>
    <t>Előző évi közfoglalkoztatotti támogatás visszafizetése</t>
  </si>
  <si>
    <t>Ravatalozó felújítása, parkoló térkövezése</t>
  </si>
  <si>
    <t>Kultúrház hőszigetelt homlokzat készítés</t>
  </si>
  <si>
    <t>Orvosi rendelő hőszigetelt homlokzat készítése</t>
  </si>
  <si>
    <t>70/2017(V.11.)többletköltség</t>
  </si>
  <si>
    <t>71/2017(V.11.) többletköltség</t>
  </si>
  <si>
    <t>BURSA ösztöndíj</t>
  </si>
  <si>
    <t>tüzifa</t>
  </si>
  <si>
    <t xml:space="preserve">  ebből: diák munkabér támogatás</t>
  </si>
  <si>
    <t xml:space="preserve"> Helyi önk. Működési célú költségvetési támogatásai és kiegészítő támogatásai</t>
  </si>
  <si>
    <t>Polgármesteri illetmény, minimálbér, garantált bérminimum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</si>
</sst>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mmm\ d/"/>
    <numFmt numFmtId="165" formatCode="#,##0.0000"/>
    <numFmt numFmtId="166" formatCode="#,##0.0"/>
    <numFmt numFmtId="167" formatCode="#\ ##0"/>
    <numFmt numFmtId="168" formatCode="_-* #,##0\ _F_t_-;\-* #,##0\ _F_t_-;_-* &quot;-&quot;??\ _F_t_-;_-@_-"/>
  </numFmts>
  <fonts count="41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u/>
      <sz val="12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3" fillId="7" borderId="1" applyNumberFormat="0" applyAlignment="0" applyProtection="0"/>
    <xf numFmtId="0" fontId="17" fillId="23" borderId="1" applyNumberFormat="0" applyAlignment="0" applyProtection="0"/>
    <xf numFmtId="0" fontId="8" fillId="24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ill="0" applyBorder="0" applyAlignment="0" applyProtection="0"/>
    <xf numFmtId="43" fontId="25" fillId="0" borderId="0" applyFill="0" applyBorder="0" applyAlignment="0" applyProtection="0"/>
    <xf numFmtId="0" fontId="9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" fillId="7" borderId="1" applyNumberFormat="0" applyAlignment="0" applyProtection="0"/>
    <xf numFmtId="0" fontId="22" fillId="26" borderId="7" applyNumberFormat="0" applyFont="0" applyAlignment="0" applyProtection="0"/>
    <xf numFmtId="0" fontId="12" fillId="27" borderId="8" applyNumberFormat="0" applyAlignment="0" applyProtection="0"/>
    <xf numFmtId="0" fontId="10" fillId="0" borderId="6" applyNumberFormat="0" applyFill="0" applyAlignment="0" applyProtection="0"/>
    <xf numFmtId="0" fontId="16" fillId="28" borderId="0" applyNumberFormat="0" applyBorder="0" applyAlignment="0" applyProtection="0"/>
    <xf numFmtId="0" fontId="22" fillId="0" borderId="0"/>
    <xf numFmtId="0" fontId="29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6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26" fillId="0" borderId="0"/>
    <xf numFmtId="0" fontId="27" fillId="0" borderId="0"/>
    <xf numFmtId="0" fontId="22" fillId="26" borderId="7" applyNumberFormat="0" applyFont="0" applyAlignment="0" applyProtection="0"/>
    <xf numFmtId="0" fontId="12" fillId="27" borderId="8" applyNumberFormat="0" applyAlignment="0" applyProtection="0"/>
    <xf numFmtId="0" fontId="18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864">
    <xf numFmtId="0" fontId="0" fillId="0" borderId="0" xfId="0"/>
    <xf numFmtId="0" fontId="22" fillId="0" borderId="0" xfId="74"/>
    <xf numFmtId="0" fontId="22" fillId="0" borderId="0" xfId="74" applyAlignment="1">
      <alignment horizontal="center"/>
    </xf>
    <xf numFmtId="0" fontId="28" fillId="0" borderId="10" xfId="74" applyFont="1" applyBorder="1" applyAlignment="1">
      <alignment horizontal="center"/>
    </xf>
    <xf numFmtId="0" fontId="28" fillId="0" borderId="11" xfId="74" applyFont="1" applyBorder="1" applyAlignment="1">
      <alignment horizontal="center"/>
    </xf>
    <xf numFmtId="0" fontId="14" fillId="0" borderId="12" xfId="74" applyFont="1" applyBorder="1" applyAlignment="1">
      <alignment horizontal="center"/>
    </xf>
    <xf numFmtId="0" fontId="28" fillId="0" borderId="12" xfId="74" applyFont="1" applyBorder="1" applyAlignment="1">
      <alignment horizontal="center"/>
    </xf>
    <xf numFmtId="0" fontId="28" fillId="0" borderId="13" xfId="74" applyFont="1" applyBorder="1" applyAlignment="1">
      <alignment horizontal="center"/>
    </xf>
    <xf numFmtId="0" fontId="28" fillId="0" borderId="13" xfId="74" applyFont="1" applyBorder="1" applyAlignment="1">
      <alignment horizontal="center" wrapText="1"/>
    </xf>
    <xf numFmtId="0" fontId="14" fillId="0" borderId="14" xfId="74" applyFont="1" applyBorder="1" applyAlignment="1">
      <alignment horizontal="center"/>
    </xf>
    <xf numFmtId="0" fontId="28" fillId="0" borderId="15" xfId="74" applyFont="1" applyBorder="1" applyAlignment="1">
      <alignment horizontal="center"/>
    </xf>
    <xf numFmtId="0" fontId="14" fillId="0" borderId="15" xfId="74" applyFont="1" applyBorder="1" applyAlignment="1">
      <alignment horizontal="center"/>
    </xf>
    <xf numFmtId="0" fontId="28" fillId="0" borderId="16" xfId="74" applyFont="1" applyBorder="1" applyAlignment="1">
      <alignment horizontal="center"/>
    </xf>
    <xf numFmtId="0" fontId="28" fillId="0" borderId="16" xfId="74" applyFont="1" applyBorder="1" applyAlignment="1">
      <alignment wrapText="1"/>
    </xf>
    <xf numFmtId="0" fontId="14" fillId="29" borderId="16" xfId="74" applyFont="1" applyFill="1" applyBorder="1"/>
    <xf numFmtId="0" fontId="14" fillId="0" borderId="16" xfId="74" applyFont="1" applyBorder="1"/>
    <xf numFmtId="0" fontId="28" fillId="0" borderId="14" xfId="74" applyFont="1" applyBorder="1" applyAlignment="1">
      <alignment horizontal="center"/>
    </xf>
    <xf numFmtId="0" fontId="22" fillId="0" borderId="14" xfId="74" applyBorder="1"/>
    <xf numFmtId="0" fontId="14" fillId="0" borderId="14" xfId="74" applyFont="1" applyBorder="1"/>
    <xf numFmtId="0" fontId="28" fillId="0" borderId="16" xfId="74" applyFont="1" applyFill="1" applyBorder="1"/>
    <xf numFmtId="0" fontId="22" fillId="0" borderId="16" xfId="74" applyBorder="1"/>
    <xf numFmtId="0" fontId="14" fillId="0" borderId="10" xfId="74" applyFont="1" applyBorder="1"/>
    <xf numFmtId="3" fontId="28" fillId="0" borderId="16" xfId="74" applyNumberFormat="1" applyFont="1" applyBorder="1"/>
    <xf numFmtId="3" fontId="14" fillId="0" borderId="14" xfId="74" applyNumberFormat="1" applyFont="1" applyBorder="1"/>
    <xf numFmtId="3" fontId="14" fillId="0" borderId="16" xfId="74" applyNumberFormat="1" applyFont="1" applyBorder="1"/>
    <xf numFmtId="0" fontId="28" fillId="0" borderId="10" xfId="74" applyFont="1" applyFill="1" applyBorder="1"/>
    <xf numFmtId="3" fontId="28" fillId="0" borderId="10" xfId="74" applyNumberFormat="1" applyFont="1" applyBorder="1"/>
    <xf numFmtId="0" fontId="28" fillId="0" borderId="16" xfId="74" applyFont="1" applyBorder="1"/>
    <xf numFmtId="0" fontId="22" fillId="0" borderId="0" xfId="74" applyBorder="1"/>
    <xf numFmtId="3" fontId="14" fillId="0" borderId="10" xfId="74" applyNumberFormat="1" applyFont="1" applyBorder="1"/>
    <xf numFmtId="0" fontId="19" fillId="0" borderId="16" xfId="74" applyFont="1" applyBorder="1" applyAlignment="1">
      <alignment horizontal="center"/>
    </xf>
    <xf numFmtId="3" fontId="19" fillId="0" borderId="16" xfId="74" applyNumberFormat="1" applyFont="1" applyBorder="1"/>
    <xf numFmtId="0" fontId="24" fillId="0" borderId="0" xfId="89" applyFont="1" applyFill="1" applyBorder="1" applyAlignment="1">
      <alignment horizontal="left" vertical="center" wrapText="1"/>
    </xf>
    <xf numFmtId="0" fontId="30" fillId="0" borderId="17" xfId="87" applyFont="1" applyFill="1" applyBorder="1" applyAlignment="1">
      <alignment horizontal="left" vertical="center" wrapText="1" indent="1"/>
    </xf>
    <xf numFmtId="0" fontId="24" fillId="0" borderId="18" xfId="87" applyFont="1" applyFill="1" applyBorder="1" applyAlignment="1">
      <alignment horizontal="left" vertical="center" wrapText="1" indent="2"/>
    </xf>
    <xf numFmtId="0" fontId="24" fillId="0" borderId="18" xfId="87" applyFont="1" applyFill="1" applyBorder="1" applyAlignment="1">
      <alignment horizontal="left" vertical="center" wrapText="1" indent="1"/>
    </xf>
    <xf numFmtId="0" fontId="30" fillId="0" borderId="0" xfId="89" applyFont="1" applyAlignment="1">
      <alignment horizontal="center" wrapText="1"/>
    </xf>
    <xf numFmtId="0" fontId="31" fillId="0" borderId="0" xfId="89" applyFont="1"/>
    <xf numFmtId="0" fontId="24" fillId="0" borderId="0" xfId="89" applyFont="1"/>
    <xf numFmtId="0" fontId="14" fillId="0" borderId="0" xfId="89"/>
    <xf numFmtId="0" fontId="30" fillId="0" borderId="16" xfId="89" applyFont="1" applyBorder="1" applyAlignment="1">
      <alignment horizontal="center" vertical="center" wrapText="1"/>
    </xf>
    <xf numFmtId="0" fontId="30" fillId="0" borderId="19" xfId="89" applyFont="1" applyBorder="1" applyAlignment="1">
      <alignment horizontal="center" vertical="center" wrapText="1"/>
    </xf>
    <xf numFmtId="0" fontId="30" fillId="0" borderId="20" xfId="89" applyFont="1" applyBorder="1" applyAlignment="1">
      <alignment horizontal="center" vertical="center" wrapText="1"/>
    </xf>
    <xf numFmtId="0" fontId="14" fillId="0" borderId="0" xfId="89" applyAlignment="1">
      <alignment horizontal="center" vertical="center"/>
    </xf>
    <xf numFmtId="0" fontId="24" fillId="0" borderId="16" xfId="89" applyFont="1" applyBorder="1" applyAlignment="1">
      <alignment horizontal="left" wrapText="1"/>
    </xf>
    <xf numFmtId="3" fontId="24" fillId="0" borderId="16" xfId="89" applyNumberFormat="1" applyFont="1" applyBorder="1"/>
    <xf numFmtId="0" fontId="14" fillId="0" borderId="0" xfId="89" applyFont="1"/>
    <xf numFmtId="3" fontId="24" fillId="0" borderId="19" xfId="89" applyNumberFormat="1" applyFont="1" applyBorder="1"/>
    <xf numFmtId="0" fontId="24" fillId="0" borderId="20" xfId="89" applyFont="1" applyBorder="1"/>
    <xf numFmtId="0" fontId="24" fillId="0" borderId="16" xfId="89" applyFont="1" applyBorder="1"/>
    <xf numFmtId="0" fontId="20" fillId="30" borderId="21" xfId="87" applyFont="1" applyFill="1" applyBorder="1" applyAlignment="1">
      <alignment wrapText="1"/>
    </xf>
    <xf numFmtId="0" fontId="20" fillId="30" borderId="22" xfId="87" applyFont="1" applyFill="1" applyBorder="1" applyAlignment="1">
      <alignment wrapText="1"/>
    </xf>
    <xf numFmtId="0" fontId="30" fillId="0" borderId="16" xfId="89" applyFont="1" applyBorder="1" applyAlignment="1">
      <alignment horizontal="left" wrapText="1"/>
    </xf>
    <xf numFmtId="3" fontId="30" fillId="0" borderId="16" xfId="89" applyNumberFormat="1" applyFont="1" applyBorder="1" applyAlignment="1">
      <alignment horizontal="right" wrapText="1"/>
    </xf>
    <xf numFmtId="3" fontId="30" fillId="0" borderId="19" xfId="89" applyNumberFormat="1" applyFont="1" applyBorder="1" applyAlignment="1">
      <alignment horizontal="right" wrapText="1"/>
    </xf>
    <xf numFmtId="3" fontId="30" fillId="0" borderId="20" xfId="89" applyNumberFormat="1" applyFont="1" applyBorder="1" applyAlignment="1">
      <alignment horizontal="right" wrapText="1"/>
    </xf>
    <xf numFmtId="3" fontId="30" fillId="0" borderId="16" xfId="89" applyNumberFormat="1" applyFont="1" applyBorder="1"/>
    <xf numFmtId="0" fontId="24" fillId="31" borderId="18" xfId="88" applyFont="1" applyFill="1" applyBorder="1" applyAlignment="1">
      <alignment wrapText="1"/>
    </xf>
    <xf numFmtId="3" fontId="24" fillId="0" borderId="23" xfId="89" applyNumberFormat="1" applyFont="1" applyBorder="1"/>
    <xf numFmtId="0" fontId="24" fillId="0" borderId="24" xfId="89" applyFont="1" applyBorder="1"/>
    <xf numFmtId="0" fontId="24" fillId="31" borderId="25" xfId="88" applyFont="1" applyFill="1" applyBorder="1" applyAlignment="1">
      <alignment wrapText="1"/>
    </xf>
    <xf numFmtId="0" fontId="24" fillId="0" borderId="19" xfId="89" applyFont="1" applyBorder="1"/>
    <xf numFmtId="3" fontId="24" fillId="0" borderId="20" xfId="89" applyNumberFormat="1" applyFont="1" applyBorder="1"/>
    <xf numFmtId="0" fontId="30" fillId="0" borderId="10" xfId="89" applyFont="1" applyBorder="1" applyAlignment="1">
      <alignment horizontal="left" wrapText="1"/>
    </xf>
    <xf numFmtId="0" fontId="30" fillId="30" borderId="19" xfId="89" applyFont="1" applyFill="1" applyBorder="1" applyAlignment="1">
      <alignment horizontal="left" wrapText="1"/>
    </xf>
    <xf numFmtId="3" fontId="30" fillId="30" borderId="16" xfId="89" applyNumberFormat="1" applyFont="1" applyFill="1" applyBorder="1" applyAlignment="1">
      <alignment horizontal="right" wrapText="1"/>
    </xf>
    <xf numFmtId="3" fontId="30" fillId="30" borderId="19" xfId="89" applyNumberFormat="1" applyFont="1" applyFill="1" applyBorder="1" applyAlignment="1">
      <alignment horizontal="right" wrapText="1"/>
    </xf>
    <xf numFmtId="3" fontId="30" fillId="30" borderId="20" xfId="89" applyNumberFormat="1" applyFont="1" applyFill="1" applyBorder="1" applyAlignment="1">
      <alignment horizontal="right" wrapText="1"/>
    </xf>
    <xf numFmtId="0" fontId="30" fillId="30" borderId="14" xfId="89" applyFont="1" applyFill="1" applyBorder="1" applyAlignment="1">
      <alignment horizontal="left" wrapText="1"/>
    </xf>
    <xf numFmtId="0" fontId="30" fillId="0" borderId="19" xfId="89" applyFont="1" applyBorder="1"/>
    <xf numFmtId="0" fontId="30" fillId="0" borderId="20" xfId="89" applyFont="1" applyBorder="1"/>
    <xf numFmtId="0" fontId="28" fillId="0" borderId="0" xfId="89" applyFont="1" applyBorder="1"/>
    <xf numFmtId="0" fontId="28" fillId="0" borderId="0" xfId="89" applyFont="1"/>
    <xf numFmtId="0" fontId="28" fillId="30" borderId="0" xfId="89" applyFont="1" applyFill="1" applyBorder="1"/>
    <xf numFmtId="0" fontId="28" fillId="30" borderId="0" xfId="89" applyFont="1" applyFill="1"/>
    <xf numFmtId="0" fontId="24" fillId="30" borderId="19" xfId="89" applyFont="1" applyFill="1" applyBorder="1"/>
    <xf numFmtId="0" fontId="24" fillId="30" borderId="20" xfId="89" applyFont="1" applyFill="1" applyBorder="1"/>
    <xf numFmtId="0" fontId="14" fillId="0" borderId="0" xfId="89" applyFont="1" applyBorder="1"/>
    <xf numFmtId="0" fontId="24" fillId="0" borderId="10" xfId="89" applyFont="1" applyBorder="1" applyAlignment="1">
      <alignment horizontal="left" wrapText="1"/>
    </xf>
    <xf numFmtId="0" fontId="30" fillId="30" borderId="16" xfId="89" applyFont="1" applyFill="1" applyBorder="1" applyAlignment="1">
      <alignment horizontal="left" wrapText="1"/>
    </xf>
    <xf numFmtId="0" fontId="32" fillId="0" borderId="10" xfId="89" applyFont="1" applyBorder="1" applyAlignment="1">
      <alignment wrapText="1"/>
    </xf>
    <xf numFmtId="0" fontId="31" fillId="0" borderId="10" xfId="89" applyFont="1" applyBorder="1"/>
    <xf numFmtId="0" fontId="31" fillId="0" borderId="23" xfId="89" applyFont="1" applyBorder="1"/>
    <xf numFmtId="0" fontId="14" fillId="0" borderId="20" xfId="89" applyFont="1" applyBorder="1" applyAlignment="1">
      <alignment wrapText="1"/>
    </xf>
    <xf numFmtId="3" fontId="31" fillId="0" borderId="26" xfId="89" applyNumberFormat="1" applyFont="1" applyBorder="1"/>
    <xf numFmtId="0" fontId="31" fillId="0" borderId="20" xfId="89" applyFont="1" applyBorder="1"/>
    <xf numFmtId="3" fontId="31" fillId="0" borderId="27" xfId="89" applyNumberFormat="1" applyFont="1" applyBorder="1"/>
    <xf numFmtId="0" fontId="14" fillId="0" borderId="0" xfId="89" applyAlignment="1">
      <alignment wrapText="1"/>
    </xf>
    <xf numFmtId="0" fontId="30" fillId="0" borderId="28" xfId="87" applyFont="1" applyFill="1" applyBorder="1" applyAlignment="1">
      <alignment horizontal="left" vertical="center" wrapText="1" indent="1"/>
    </xf>
    <xf numFmtId="0" fontId="24" fillId="0" borderId="29" xfId="0" applyFont="1" applyBorder="1" applyAlignment="1">
      <alignment horizontal="left" wrapText="1" indent="5"/>
    </xf>
    <xf numFmtId="0" fontId="30" fillId="0" borderId="30" xfId="89" applyFont="1" applyFill="1" applyBorder="1" applyAlignment="1">
      <alignment horizontal="center" vertical="center" wrapText="1"/>
    </xf>
    <xf numFmtId="0" fontId="30" fillId="0" borderId="31" xfId="89" applyFont="1" applyFill="1" applyBorder="1" applyAlignment="1">
      <alignment horizontal="center" vertical="center" wrapText="1"/>
    </xf>
    <xf numFmtId="0" fontId="30" fillId="0" borderId="32" xfId="89" applyFont="1" applyFill="1" applyBorder="1" applyAlignment="1">
      <alignment horizontal="center" vertical="center" wrapText="1"/>
    </xf>
    <xf numFmtId="3" fontId="30" fillId="0" borderId="28" xfId="70" applyNumberFormat="1" applyFont="1" applyBorder="1" applyAlignment="1">
      <alignment wrapText="1"/>
    </xf>
    <xf numFmtId="3" fontId="30" fillId="0" borderId="33" xfId="70" applyNumberFormat="1" applyFont="1" applyBorder="1" applyAlignment="1">
      <alignment wrapText="1"/>
    </xf>
    <xf numFmtId="3" fontId="30" fillId="0" borderId="34" xfId="70" applyNumberFormat="1" applyFont="1" applyBorder="1" applyAlignment="1">
      <alignment wrapText="1"/>
    </xf>
    <xf numFmtId="3" fontId="24" fillId="0" borderId="29" xfId="70" applyNumberFormat="1" applyFont="1" applyFill="1" applyBorder="1" applyAlignment="1">
      <alignment wrapText="1"/>
    </xf>
    <xf numFmtId="3" fontId="30" fillId="0" borderId="30" xfId="70" applyNumberFormat="1" applyFont="1" applyBorder="1" applyAlignment="1">
      <alignment wrapText="1"/>
    </xf>
    <xf numFmtId="3" fontId="30" fillId="0" borderId="31" xfId="70" applyNumberFormat="1" applyFont="1" applyBorder="1" applyAlignment="1">
      <alignment wrapText="1"/>
    </xf>
    <xf numFmtId="3" fontId="30" fillId="0" borderId="32" xfId="70" applyNumberFormat="1" applyFont="1" applyBorder="1" applyAlignment="1">
      <alignment wrapText="1"/>
    </xf>
    <xf numFmtId="0" fontId="24" fillId="0" borderId="0" xfId="72" applyFont="1"/>
    <xf numFmtId="3" fontId="30" fillId="0" borderId="35" xfId="69" applyNumberFormat="1" applyFont="1" applyBorder="1" applyAlignment="1">
      <alignment wrapText="1"/>
    </xf>
    <xf numFmtId="3" fontId="24" fillId="31" borderId="36" xfId="87" applyNumberFormat="1" applyFont="1" applyFill="1" applyBorder="1" applyAlignment="1">
      <alignment horizontal="right" vertical="center" wrapText="1"/>
    </xf>
    <xf numFmtId="3" fontId="24" fillId="31" borderId="37" xfId="87" applyNumberFormat="1" applyFont="1" applyFill="1" applyBorder="1" applyAlignment="1">
      <alignment horizontal="right" vertical="center" wrapText="1"/>
    </xf>
    <xf numFmtId="3" fontId="24" fillId="0" borderId="29" xfId="69" applyNumberFormat="1" applyFont="1" applyBorder="1" applyAlignment="1">
      <alignment wrapText="1"/>
    </xf>
    <xf numFmtId="3" fontId="24" fillId="31" borderId="20" xfId="87" applyNumberFormat="1" applyFont="1" applyFill="1" applyBorder="1" applyAlignment="1">
      <alignment horizontal="right" vertical="center" wrapText="1"/>
    </xf>
    <xf numFmtId="3" fontId="24" fillId="31" borderId="38" xfId="87" applyNumberFormat="1" applyFont="1" applyFill="1" applyBorder="1" applyAlignment="1">
      <alignment horizontal="right" vertical="center" wrapText="1"/>
    </xf>
    <xf numFmtId="0" fontId="24" fillId="0" borderId="29" xfId="0" applyFont="1" applyFill="1" applyBorder="1" applyAlignment="1">
      <alignment horizontal="left" wrapText="1"/>
    </xf>
    <xf numFmtId="0" fontId="30" fillId="0" borderId="0" xfId="72" applyFont="1"/>
    <xf numFmtId="0" fontId="24" fillId="0" borderId="29" xfId="0" applyFont="1" applyBorder="1" applyAlignment="1">
      <alignment horizontal="left" wrapText="1"/>
    </xf>
    <xf numFmtId="0" fontId="24" fillId="0" borderId="39" xfId="0" applyFont="1" applyBorder="1" applyAlignment="1">
      <alignment horizontal="left" wrapText="1"/>
    </xf>
    <xf numFmtId="3" fontId="24" fillId="31" borderId="24" xfId="87" applyNumberFormat="1" applyFont="1" applyFill="1" applyBorder="1" applyAlignment="1">
      <alignment horizontal="right" vertical="center" wrapText="1"/>
    </xf>
    <xf numFmtId="3" fontId="30" fillId="0" borderId="30" xfId="69" applyNumberFormat="1" applyFont="1" applyBorder="1" applyAlignment="1">
      <alignment wrapText="1"/>
    </xf>
    <xf numFmtId="3" fontId="30" fillId="0" borderId="31" xfId="69" applyNumberFormat="1" applyFont="1" applyBorder="1" applyAlignment="1"/>
    <xf numFmtId="3" fontId="30" fillId="0" borderId="32" xfId="69" applyNumberFormat="1" applyFont="1" applyBorder="1" applyAlignment="1"/>
    <xf numFmtId="3" fontId="30" fillId="0" borderId="29" xfId="69" applyNumberFormat="1" applyFont="1" applyBorder="1" applyAlignment="1">
      <alignment wrapText="1"/>
    </xf>
    <xf numFmtId="3" fontId="24" fillId="0" borderId="20" xfId="69" applyNumberFormat="1" applyFont="1" applyFill="1" applyBorder="1" applyAlignment="1">
      <alignment horizontal="right"/>
    </xf>
    <xf numFmtId="3" fontId="24" fillId="0" borderId="38" xfId="69" applyNumberFormat="1" applyFont="1" applyFill="1" applyBorder="1" applyAlignment="1">
      <alignment horizontal="right"/>
    </xf>
    <xf numFmtId="3" fontId="24" fillId="0" borderId="20" xfId="69" applyNumberFormat="1" applyFont="1" applyFill="1" applyBorder="1" applyAlignment="1"/>
    <xf numFmtId="3" fontId="24" fillId="0" borderId="38" xfId="69" applyNumberFormat="1" applyFont="1" applyFill="1" applyBorder="1" applyAlignment="1"/>
    <xf numFmtId="3" fontId="30" fillId="0" borderId="31" xfId="69" applyNumberFormat="1" applyFont="1" applyFill="1" applyBorder="1"/>
    <xf numFmtId="3" fontId="30" fillId="0" borderId="32" xfId="69" applyNumberFormat="1" applyFont="1" applyFill="1" applyBorder="1"/>
    <xf numFmtId="3" fontId="24" fillId="0" borderId="31" xfId="69" applyNumberFormat="1" applyFont="1" applyFill="1" applyBorder="1" applyAlignment="1"/>
    <xf numFmtId="3" fontId="30" fillId="0" borderId="31" xfId="69" applyNumberFormat="1" applyFont="1" applyFill="1" applyBorder="1" applyAlignment="1"/>
    <xf numFmtId="3" fontId="30" fillId="0" borderId="32" xfId="69" applyNumberFormat="1" applyFont="1" applyFill="1" applyBorder="1" applyAlignment="1"/>
    <xf numFmtId="3" fontId="24" fillId="0" borderId="35" xfId="69" applyNumberFormat="1" applyFont="1" applyBorder="1" applyAlignment="1">
      <alignment wrapText="1"/>
    </xf>
    <xf numFmtId="3" fontId="24" fillId="0" borderId="36" xfId="69" applyNumberFormat="1" applyFont="1" applyFill="1" applyBorder="1" applyAlignment="1"/>
    <xf numFmtId="3" fontId="24" fillId="0" borderId="37" xfId="69" applyNumberFormat="1" applyFont="1" applyFill="1" applyBorder="1" applyAlignment="1"/>
    <xf numFmtId="3" fontId="30" fillId="0" borderId="39" xfId="69" applyNumberFormat="1" applyFont="1" applyBorder="1" applyAlignment="1">
      <alignment wrapText="1"/>
    </xf>
    <xf numFmtId="3" fontId="24" fillId="0" borderId="24" xfId="69" applyNumberFormat="1" applyFont="1" applyFill="1" applyBorder="1" applyAlignment="1"/>
    <xf numFmtId="3" fontId="24" fillId="0" borderId="40" xfId="69" applyNumberFormat="1" applyFont="1" applyFill="1" applyBorder="1" applyAlignment="1"/>
    <xf numFmtId="3" fontId="30" fillId="0" borderId="30" xfId="69" applyNumberFormat="1" applyFont="1" applyBorder="1" applyAlignment="1"/>
    <xf numFmtId="0" fontId="24" fillId="0" borderId="35" xfId="0" applyFont="1" applyFill="1" applyBorder="1" applyAlignment="1">
      <alignment horizontal="left" wrapText="1"/>
    </xf>
    <xf numFmtId="3" fontId="30" fillId="0" borderId="0" xfId="72" applyNumberFormat="1" applyFont="1" applyBorder="1"/>
    <xf numFmtId="0" fontId="24" fillId="0" borderId="0" xfId="72" applyFont="1" applyBorder="1"/>
    <xf numFmtId="0" fontId="30" fillId="0" borderId="0" xfId="72" applyFont="1" applyBorder="1"/>
    <xf numFmtId="0" fontId="30" fillId="0" borderId="0" xfId="89" applyFont="1" applyBorder="1" applyAlignment="1">
      <alignment horizontal="center" vertical="center" wrapText="1"/>
    </xf>
    <xf numFmtId="3" fontId="30" fillId="0" borderId="0" xfId="81" applyNumberFormat="1" applyFont="1" applyBorder="1"/>
    <xf numFmtId="3" fontId="24" fillId="0" borderId="0" xfId="72" applyNumberFormat="1" applyFont="1"/>
    <xf numFmtId="168" fontId="30" fillId="0" borderId="31" xfId="53" applyNumberFormat="1" applyFont="1" applyFill="1" applyBorder="1" applyAlignment="1">
      <alignment horizontal="center" vertical="center" wrapText="1"/>
    </xf>
    <xf numFmtId="168" fontId="30" fillId="0" borderId="32" xfId="53" applyNumberFormat="1" applyFont="1" applyFill="1" applyBorder="1" applyAlignment="1">
      <alignment horizontal="center" vertical="center" wrapText="1"/>
    </xf>
    <xf numFmtId="0" fontId="30" fillId="0" borderId="0" xfId="85" applyFont="1" applyFill="1" applyAlignment="1">
      <alignment horizontal="center" vertical="center" wrapText="1"/>
    </xf>
    <xf numFmtId="0" fontId="30" fillId="0" borderId="35" xfId="84" applyFont="1" applyFill="1" applyBorder="1" applyAlignment="1">
      <alignment horizontal="left" vertical="center" wrapText="1"/>
    </xf>
    <xf numFmtId="168" fontId="30" fillId="0" borderId="38" xfId="53" applyNumberFormat="1" applyFont="1" applyFill="1" applyBorder="1" applyAlignment="1">
      <alignment horizontal="center" vertical="center" wrapText="1"/>
    </xf>
    <xf numFmtId="168" fontId="30" fillId="0" borderId="20" xfId="53" applyNumberFormat="1" applyFont="1" applyFill="1" applyBorder="1" applyAlignment="1">
      <alignment horizontal="center" vertical="center" wrapText="1"/>
    </xf>
    <xf numFmtId="3" fontId="30" fillId="0" borderId="20" xfId="87" applyNumberFormat="1" applyFont="1" applyFill="1" applyBorder="1" applyAlignment="1">
      <alignment horizontal="right" vertical="center" wrapText="1"/>
    </xf>
    <xf numFmtId="0" fontId="30" fillId="0" borderId="29" xfId="84" applyFont="1" applyFill="1" applyBorder="1" applyAlignment="1">
      <alignment horizontal="left" vertical="center" wrapText="1"/>
    </xf>
    <xf numFmtId="0" fontId="30" fillId="0" borderId="30" xfId="84" applyFont="1" applyFill="1" applyBorder="1" applyAlignment="1">
      <alignment horizontal="left" vertical="center" wrapText="1"/>
    </xf>
    <xf numFmtId="3" fontId="24" fillId="0" borderId="0" xfId="89" applyNumberFormat="1" applyFont="1" applyFill="1" applyBorder="1" applyAlignment="1">
      <alignment horizontal="right" vertical="center" wrapText="1"/>
    </xf>
    <xf numFmtId="3" fontId="24" fillId="0" borderId="0" xfId="75" applyNumberFormat="1" applyFont="1" applyFill="1" applyBorder="1"/>
    <xf numFmtId="0" fontId="30" fillId="0" borderId="0" xfId="89" applyFont="1" applyFill="1" applyBorder="1" applyAlignment="1">
      <alignment horizontal="center" vertical="center" wrapText="1"/>
    </xf>
    <xf numFmtId="168" fontId="30" fillId="0" borderId="0" xfId="53" applyNumberFormat="1" applyFont="1" applyFill="1" applyAlignment="1">
      <alignment horizontal="center" vertical="center" wrapText="1"/>
    </xf>
    <xf numFmtId="0" fontId="30" fillId="0" borderId="0" xfId="85" applyFont="1" applyFill="1" applyBorder="1" applyAlignment="1">
      <alignment wrapText="1"/>
    </xf>
    <xf numFmtId="3" fontId="30" fillId="0" borderId="0" xfId="85" applyNumberFormat="1" applyFont="1" applyFill="1" applyBorder="1"/>
    <xf numFmtId="3" fontId="30" fillId="0" borderId="24" xfId="69" applyNumberFormat="1" applyFont="1" applyBorder="1" applyAlignment="1"/>
    <xf numFmtId="3" fontId="30" fillId="0" borderId="40" xfId="69" applyNumberFormat="1" applyFont="1" applyBorder="1" applyAlignment="1"/>
    <xf numFmtId="3" fontId="30" fillId="0" borderId="31" xfId="69" applyNumberFormat="1" applyFont="1" applyBorder="1" applyAlignment="1">
      <alignment wrapText="1"/>
    </xf>
    <xf numFmtId="3" fontId="30" fillId="0" borderId="32" xfId="69" applyNumberFormat="1" applyFont="1" applyBorder="1" applyAlignment="1">
      <alignment wrapText="1"/>
    </xf>
    <xf numFmtId="0" fontId="24" fillId="0" borderId="0" xfId="85" applyFont="1" applyFill="1" applyAlignment="1">
      <alignment wrapText="1"/>
    </xf>
    <xf numFmtId="0" fontId="24" fillId="0" borderId="0" xfId="85" applyFont="1" applyFill="1"/>
    <xf numFmtId="168" fontId="24" fillId="0" borderId="0" xfId="53" applyNumberFormat="1" applyFont="1" applyFill="1"/>
    <xf numFmtId="0" fontId="30" fillId="0" borderId="31" xfId="89" applyFont="1" applyBorder="1" applyAlignment="1">
      <alignment horizontal="center" vertical="center" wrapText="1"/>
    </xf>
    <xf numFmtId="3" fontId="30" fillId="0" borderId="36" xfId="87" applyNumberFormat="1" applyFont="1" applyFill="1" applyBorder="1" applyAlignment="1">
      <alignment vertical="center" wrapText="1"/>
    </xf>
    <xf numFmtId="0" fontId="24" fillId="0" borderId="29" xfId="84" applyFont="1" applyFill="1" applyBorder="1" applyAlignment="1">
      <alignment wrapText="1"/>
    </xf>
    <xf numFmtId="3" fontId="24" fillId="0" borderId="20" xfId="0" applyNumberFormat="1" applyFont="1" applyFill="1" applyBorder="1"/>
    <xf numFmtId="0" fontId="24" fillId="0" borderId="29" xfId="84" applyFont="1" applyBorder="1" applyAlignment="1">
      <alignment wrapText="1"/>
    </xf>
    <xf numFmtId="0" fontId="24" fillId="0" borderId="29" xfId="0" applyFont="1" applyFill="1" applyBorder="1" applyAlignment="1">
      <alignment wrapText="1"/>
    </xf>
    <xf numFmtId="168" fontId="24" fillId="0" borderId="20" xfId="53" applyNumberFormat="1" applyFont="1" applyFill="1" applyBorder="1"/>
    <xf numFmtId="168" fontId="24" fillId="0" borderId="38" xfId="53" applyNumberFormat="1" applyFont="1" applyFill="1" applyBorder="1"/>
    <xf numFmtId="3" fontId="30" fillId="0" borderId="20" xfId="87" applyNumberFormat="1" applyFont="1" applyFill="1" applyBorder="1" applyAlignment="1">
      <alignment vertical="center" wrapText="1"/>
    </xf>
    <xf numFmtId="0" fontId="33" fillId="32" borderId="29" xfId="84" applyFont="1" applyFill="1" applyBorder="1"/>
    <xf numFmtId="3" fontId="33" fillId="32" borderId="20" xfId="0" applyNumberFormat="1" applyFont="1" applyFill="1" applyBorder="1"/>
    <xf numFmtId="168" fontId="24" fillId="32" borderId="38" xfId="53" applyNumberFormat="1" applyFont="1" applyFill="1" applyBorder="1"/>
    <xf numFmtId="0" fontId="24" fillId="32" borderId="0" xfId="85" applyFont="1" applyFill="1"/>
    <xf numFmtId="0" fontId="24" fillId="0" borderId="29" xfId="84" applyFont="1" applyFill="1" applyBorder="1"/>
    <xf numFmtId="3" fontId="24" fillId="0" borderId="0" xfId="85" applyNumberFormat="1" applyFont="1" applyFill="1"/>
    <xf numFmtId="0" fontId="24" fillId="32" borderId="29" xfId="0" applyFont="1" applyFill="1" applyBorder="1" applyAlignment="1">
      <alignment wrapText="1"/>
    </xf>
    <xf numFmtId="3" fontId="24" fillId="32" borderId="20" xfId="0" applyNumberFormat="1" applyFont="1" applyFill="1" applyBorder="1"/>
    <xf numFmtId="168" fontId="24" fillId="32" borderId="20" xfId="53" applyNumberFormat="1" applyFont="1" applyFill="1" applyBorder="1"/>
    <xf numFmtId="0" fontId="24" fillId="0" borderId="39" xfId="0" applyFont="1" applyFill="1" applyBorder="1" applyAlignment="1">
      <alignment wrapText="1"/>
    </xf>
    <xf numFmtId="3" fontId="24" fillId="0" borderId="24" xfId="0" applyNumberFormat="1" applyFont="1" applyFill="1" applyBorder="1"/>
    <xf numFmtId="168" fontId="24" fillId="0" borderId="24" xfId="53" applyNumberFormat="1" applyFont="1" applyFill="1" applyBorder="1"/>
    <xf numFmtId="168" fontId="24" fillId="0" borderId="40" xfId="53" applyNumberFormat="1" applyFont="1" applyFill="1" applyBorder="1"/>
    <xf numFmtId="3" fontId="30" fillId="0" borderId="31" xfId="87" applyNumberFormat="1" applyFont="1" applyFill="1" applyBorder="1" applyAlignment="1">
      <alignment vertical="center" wrapText="1"/>
    </xf>
    <xf numFmtId="3" fontId="30" fillId="0" borderId="32" xfId="87" applyNumberFormat="1" applyFont="1" applyFill="1" applyBorder="1" applyAlignment="1">
      <alignment vertical="center" wrapText="1"/>
    </xf>
    <xf numFmtId="0" fontId="24" fillId="0" borderId="0" xfId="85" applyFont="1" applyFill="1" applyBorder="1" applyAlignment="1">
      <alignment wrapText="1"/>
    </xf>
    <xf numFmtId="0" fontId="24" fillId="0" borderId="0" xfId="85" applyFont="1" applyBorder="1" applyAlignment="1">
      <alignment wrapText="1"/>
    </xf>
    <xf numFmtId="0" fontId="24" fillId="0" borderId="0" xfId="75" applyFont="1" applyFill="1" applyBorder="1" applyAlignment="1">
      <alignment wrapText="1"/>
    </xf>
    <xf numFmtId="0" fontId="24" fillId="0" borderId="0" xfId="75" applyFont="1" applyFill="1" applyBorder="1" applyAlignment="1">
      <alignment horizontal="left" vertical="center" wrapText="1"/>
    </xf>
    <xf numFmtId="168" fontId="30" fillId="0" borderId="0" xfId="53" applyNumberFormat="1" applyFont="1" applyFill="1"/>
    <xf numFmtId="0" fontId="30" fillId="0" borderId="0" xfId="85" applyFont="1" applyFill="1"/>
    <xf numFmtId="0" fontId="24" fillId="0" borderId="41" xfId="85" applyFont="1" applyFill="1" applyBorder="1" applyAlignment="1">
      <alignment wrapText="1"/>
    </xf>
    <xf numFmtId="0" fontId="30" fillId="0" borderId="42" xfId="89" applyFont="1" applyFill="1" applyBorder="1" applyAlignment="1">
      <alignment horizontal="center" vertical="center" wrapText="1"/>
    </xf>
    <xf numFmtId="0" fontId="30" fillId="0" borderId="43" xfId="89" applyFont="1" applyFill="1" applyBorder="1" applyAlignment="1">
      <alignment horizontal="center" vertical="center" wrapText="1"/>
    </xf>
    <xf numFmtId="0" fontId="30" fillId="0" borderId="18" xfId="87" applyFont="1" applyFill="1" applyBorder="1" applyAlignment="1">
      <alignment horizontal="left" vertical="center" wrapText="1" indent="2"/>
    </xf>
    <xf numFmtId="0" fontId="30" fillId="0" borderId="44" xfId="87" applyFont="1" applyFill="1" applyBorder="1" applyAlignment="1">
      <alignment horizontal="left" vertical="center" wrapText="1" indent="1"/>
    </xf>
    <xf numFmtId="0" fontId="24" fillId="0" borderId="45" xfId="87" applyFont="1" applyFill="1" applyBorder="1" applyAlignment="1">
      <alignment horizontal="left" vertical="center" wrapText="1" indent="2"/>
    </xf>
    <xf numFmtId="0" fontId="24" fillId="0" borderId="0" xfId="75" applyFont="1"/>
    <xf numFmtId="3" fontId="24" fillId="0" borderId="20" xfId="75" applyNumberFormat="1" applyFont="1" applyBorder="1"/>
    <xf numFmtId="3" fontId="24" fillId="0" borderId="38" xfId="75" applyNumberFormat="1" applyFont="1" applyBorder="1"/>
    <xf numFmtId="3" fontId="30" fillId="0" borderId="20" xfId="75" applyNumberFormat="1" applyFont="1" applyBorder="1"/>
    <xf numFmtId="3" fontId="30" fillId="0" borderId="38" xfId="75" applyNumberFormat="1" applyFont="1" applyBorder="1"/>
    <xf numFmtId="3" fontId="24" fillId="0" borderId="0" xfId="75" applyNumberFormat="1" applyFont="1"/>
    <xf numFmtId="3" fontId="24" fillId="0" borderId="46" xfId="75" applyNumberFormat="1" applyFont="1" applyBorder="1"/>
    <xf numFmtId="3" fontId="24" fillId="0" borderId="47" xfId="75" applyNumberFormat="1" applyFont="1" applyBorder="1"/>
    <xf numFmtId="3" fontId="24" fillId="0" borderId="33" xfId="75" applyNumberFormat="1" applyFont="1" applyBorder="1"/>
    <xf numFmtId="3" fontId="24" fillId="0" borderId="34" xfId="75" applyNumberFormat="1" applyFont="1" applyBorder="1"/>
    <xf numFmtId="3" fontId="30" fillId="0" borderId="31" xfId="75" applyNumberFormat="1" applyFont="1" applyBorder="1"/>
    <xf numFmtId="3" fontId="30" fillId="0" borderId="32" xfId="75" applyNumberFormat="1" applyFont="1" applyBorder="1"/>
    <xf numFmtId="3" fontId="24" fillId="31" borderId="20" xfId="75" applyNumberFormat="1" applyFont="1" applyFill="1" applyBorder="1"/>
    <xf numFmtId="3" fontId="24" fillId="31" borderId="38" xfId="75" applyNumberFormat="1" applyFont="1" applyFill="1" applyBorder="1"/>
    <xf numFmtId="0" fontId="24" fillId="0" borderId="29" xfId="0" applyFont="1" applyFill="1" applyBorder="1" applyAlignment="1">
      <alignment horizontal="left" wrapText="1" indent="5"/>
    </xf>
    <xf numFmtId="3" fontId="24" fillId="0" borderId="20" xfId="75" applyNumberFormat="1" applyFont="1" applyFill="1" applyBorder="1"/>
    <xf numFmtId="0" fontId="24" fillId="0" borderId="0" xfId="75" applyFont="1" applyFill="1"/>
    <xf numFmtId="0" fontId="24" fillId="0" borderId="0" xfId="0" applyFont="1"/>
    <xf numFmtId="0" fontId="30" fillId="0" borderId="29" xfId="76" applyFont="1" applyFill="1" applyBorder="1"/>
    <xf numFmtId="0" fontId="30" fillId="0" borderId="20" xfId="76" applyFont="1" applyFill="1" applyBorder="1"/>
    <xf numFmtId="3" fontId="30" fillId="0" borderId="20" xfId="76" applyNumberFormat="1" applyFont="1" applyFill="1" applyBorder="1"/>
    <xf numFmtId="3" fontId="30" fillId="30" borderId="20" xfId="76" applyNumberFormat="1" applyFont="1" applyFill="1" applyBorder="1"/>
    <xf numFmtId="3" fontId="30" fillId="30" borderId="20" xfId="76" applyNumberFormat="1" applyFont="1" applyFill="1" applyBorder="1" applyAlignment="1">
      <alignment horizontal="right"/>
    </xf>
    <xf numFmtId="4" fontId="30" fillId="0" borderId="20" xfId="76" applyNumberFormat="1" applyFont="1" applyFill="1" applyBorder="1"/>
    <xf numFmtId="3" fontId="30" fillId="0" borderId="20" xfId="0" applyNumberFormat="1" applyFont="1" applyBorder="1" applyAlignment="1">
      <alignment horizontal="right"/>
    </xf>
    <xf numFmtId="0" fontId="24" fillId="0" borderId="29" xfId="76" applyFont="1" applyFill="1" applyBorder="1"/>
    <xf numFmtId="4" fontId="24" fillId="0" borderId="20" xfId="76" applyNumberFormat="1" applyFont="1" applyFill="1" applyBorder="1"/>
    <xf numFmtId="3" fontId="24" fillId="30" borderId="20" xfId="76" applyNumberFormat="1" applyFont="1" applyFill="1" applyBorder="1"/>
    <xf numFmtId="3" fontId="24" fillId="0" borderId="20" xfId="0" applyNumberFormat="1" applyFont="1" applyBorder="1" applyAlignment="1">
      <alignment horizontal="right"/>
    </xf>
    <xf numFmtId="3" fontId="24" fillId="30" borderId="20" xfId="76" applyNumberFormat="1" applyFont="1" applyFill="1" applyBorder="1" applyAlignment="1">
      <alignment horizontal="right"/>
    </xf>
    <xf numFmtId="0" fontId="30" fillId="0" borderId="29" xfId="78" applyFont="1" applyFill="1" applyBorder="1"/>
    <xf numFmtId="0" fontId="24" fillId="0" borderId="29" xfId="78" applyFont="1" applyFill="1" applyBorder="1"/>
    <xf numFmtId="0" fontId="24" fillId="0" borderId="38" xfId="0" applyFont="1" applyBorder="1"/>
    <xf numFmtId="0" fontId="24" fillId="0" borderId="20" xfId="76" applyFont="1" applyFill="1" applyBorder="1"/>
    <xf numFmtId="3" fontId="24" fillId="0" borderId="20" xfId="76" applyNumberFormat="1" applyFont="1" applyFill="1" applyBorder="1"/>
    <xf numFmtId="3" fontId="24" fillId="0" borderId="20" xfId="76" applyNumberFormat="1" applyFont="1" applyBorder="1"/>
    <xf numFmtId="166" fontId="30" fillId="30" borderId="20" xfId="76" applyNumberFormat="1" applyFont="1" applyFill="1" applyBorder="1"/>
    <xf numFmtId="0" fontId="30" fillId="0" borderId="29" xfId="0" applyFont="1" applyBorder="1"/>
    <xf numFmtId="3" fontId="30" fillId="0" borderId="20" xfId="76" applyNumberFormat="1" applyFont="1" applyBorder="1"/>
    <xf numFmtId="0" fontId="24" fillId="0" borderId="29" xfId="0" applyFont="1" applyBorder="1"/>
    <xf numFmtId="3" fontId="24" fillId="0" borderId="20" xfId="0" applyNumberFormat="1" applyFont="1" applyBorder="1"/>
    <xf numFmtId="3" fontId="30" fillId="0" borderId="20" xfId="0" applyNumberFormat="1" applyFont="1" applyFill="1" applyBorder="1" applyAlignment="1">
      <alignment horizontal="right"/>
    </xf>
    <xf numFmtId="0" fontId="24" fillId="0" borderId="0" xfId="0" applyFont="1" applyFill="1"/>
    <xf numFmtId="0" fontId="33" fillId="0" borderId="29" xfId="76" applyFont="1" applyFill="1" applyBorder="1"/>
    <xf numFmtId="165" fontId="24" fillId="0" borderId="20" xfId="76" applyNumberFormat="1" applyFont="1" applyFill="1" applyBorder="1"/>
    <xf numFmtId="0" fontId="24" fillId="0" borderId="29" xfId="76" applyFont="1" applyFill="1" applyBorder="1" applyAlignment="1">
      <alignment wrapText="1"/>
    </xf>
    <xf numFmtId="0" fontId="33" fillId="0" borderId="20" xfId="76" applyFont="1" applyFill="1" applyBorder="1"/>
    <xf numFmtId="3" fontId="33" fillId="0" borderId="20" xfId="76" applyNumberFormat="1" applyFont="1" applyFill="1" applyBorder="1"/>
    <xf numFmtId="3" fontId="33" fillId="30" borderId="20" xfId="76" applyNumberFormat="1" applyFont="1" applyFill="1" applyBorder="1"/>
    <xf numFmtId="2" fontId="30" fillId="0" borderId="20" xfId="76" applyNumberFormat="1" applyFont="1" applyFill="1" applyBorder="1"/>
    <xf numFmtId="1" fontId="24" fillId="0" borderId="20" xfId="76" applyNumberFormat="1" applyFont="1" applyFill="1" applyBorder="1"/>
    <xf numFmtId="0" fontId="24" fillId="0" borderId="20" xfId="76" applyFont="1" applyBorder="1"/>
    <xf numFmtId="3" fontId="30" fillId="0" borderId="29" xfId="76" applyNumberFormat="1" applyFont="1" applyFill="1" applyBorder="1"/>
    <xf numFmtId="0" fontId="30" fillId="0" borderId="20" xfId="76" applyFont="1" applyBorder="1"/>
    <xf numFmtId="3" fontId="24" fillId="0" borderId="29" xfId="76" applyNumberFormat="1" applyFont="1" applyFill="1" applyBorder="1"/>
    <xf numFmtId="168" fontId="24" fillId="0" borderId="38" xfId="53" applyNumberFormat="1" applyFont="1" applyBorder="1"/>
    <xf numFmtId="0" fontId="24" fillId="0" borderId="39" xfId="0" applyFont="1" applyBorder="1"/>
    <xf numFmtId="3" fontId="24" fillId="0" borderId="48" xfId="76" applyNumberFormat="1" applyFont="1" applyFill="1" applyBorder="1"/>
    <xf numFmtId="3" fontId="24" fillId="30" borderId="48" xfId="76" applyNumberFormat="1" applyFont="1" applyFill="1" applyBorder="1"/>
    <xf numFmtId="3" fontId="24" fillId="0" borderId="48" xfId="76" applyNumberFormat="1" applyFont="1" applyBorder="1"/>
    <xf numFmtId="0" fontId="30" fillId="0" borderId="0" xfId="0" applyFont="1"/>
    <xf numFmtId="3" fontId="24" fillId="0" borderId="0" xfId="0" applyNumberFormat="1" applyFont="1"/>
    <xf numFmtId="0" fontId="30" fillId="0" borderId="39" xfId="0" applyFont="1" applyFill="1" applyBorder="1" applyAlignment="1">
      <alignment wrapText="1"/>
    </xf>
    <xf numFmtId="3" fontId="30" fillId="30" borderId="38" xfId="76" applyNumberFormat="1" applyFont="1" applyFill="1" applyBorder="1" applyAlignment="1">
      <alignment horizontal="right"/>
    </xf>
    <xf numFmtId="3" fontId="30" fillId="0" borderId="38" xfId="0" applyNumberFormat="1" applyFont="1" applyBorder="1" applyAlignment="1">
      <alignment horizontal="right"/>
    </xf>
    <xf numFmtId="3" fontId="24" fillId="0" borderId="38" xfId="0" applyNumberFormat="1" applyFont="1" applyBorder="1" applyAlignment="1">
      <alignment horizontal="right"/>
    </xf>
    <xf numFmtId="3" fontId="24" fillId="30" borderId="38" xfId="76" applyNumberFormat="1" applyFont="1" applyFill="1" applyBorder="1" applyAlignment="1">
      <alignment horizontal="right"/>
    </xf>
    <xf numFmtId="3" fontId="24" fillId="0" borderId="38" xfId="76" applyNumberFormat="1" applyFont="1" applyBorder="1"/>
    <xf numFmtId="3" fontId="24" fillId="0" borderId="38" xfId="76" applyNumberFormat="1" applyFont="1" applyFill="1" applyBorder="1"/>
    <xf numFmtId="3" fontId="30" fillId="0" borderId="38" xfId="76" applyNumberFormat="1" applyFont="1" applyBorder="1"/>
    <xf numFmtId="3" fontId="24" fillId="0" borderId="38" xfId="0" applyNumberFormat="1" applyFont="1" applyBorder="1"/>
    <xf numFmtId="3" fontId="30" fillId="30" borderId="38" xfId="76" applyNumberFormat="1" applyFont="1" applyFill="1" applyBorder="1"/>
    <xf numFmtId="3" fontId="24" fillId="30" borderId="38" xfId="76" applyNumberFormat="1" applyFont="1" applyFill="1" applyBorder="1"/>
    <xf numFmtId="168" fontId="24" fillId="0" borderId="49" xfId="53" applyNumberFormat="1" applyFont="1" applyBorder="1"/>
    <xf numFmtId="168" fontId="30" fillId="0" borderId="38" xfId="53" applyNumberFormat="1" applyFont="1" applyBorder="1"/>
    <xf numFmtId="0" fontId="30" fillId="0" borderId="35" xfId="76" applyFont="1" applyFill="1" applyBorder="1"/>
    <xf numFmtId="0" fontId="30" fillId="0" borderId="36" xfId="76" applyFont="1" applyFill="1" applyBorder="1"/>
    <xf numFmtId="3" fontId="30" fillId="0" borderId="36" xfId="76" applyNumberFormat="1" applyFont="1" applyFill="1" applyBorder="1"/>
    <xf numFmtId="3" fontId="30" fillId="30" borderId="36" xfId="76" applyNumberFormat="1" applyFont="1" applyFill="1" applyBorder="1"/>
    <xf numFmtId="3" fontId="30" fillId="30" borderId="36" xfId="76" applyNumberFormat="1" applyFont="1" applyFill="1" applyBorder="1" applyAlignment="1">
      <alignment horizontal="right"/>
    </xf>
    <xf numFmtId="3" fontId="30" fillId="30" borderId="37" xfId="76" applyNumberFormat="1" applyFont="1" applyFill="1" applyBorder="1" applyAlignment="1">
      <alignment horizontal="right"/>
    </xf>
    <xf numFmtId="3" fontId="30" fillId="0" borderId="38" xfId="0" applyNumberFormat="1" applyFont="1" applyFill="1" applyBorder="1"/>
    <xf numFmtId="0" fontId="30" fillId="0" borderId="29" xfId="0" applyFont="1" applyFill="1" applyBorder="1" applyAlignment="1">
      <alignment wrapText="1"/>
    </xf>
    <xf numFmtId="0" fontId="24" fillId="0" borderId="39" xfId="0" applyFont="1" applyFill="1" applyBorder="1"/>
    <xf numFmtId="3" fontId="24" fillId="0" borderId="24" xfId="76" applyNumberFormat="1" applyFont="1" applyFill="1" applyBorder="1"/>
    <xf numFmtId="0" fontId="30" fillId="0" borderId="30" xfId="76" applyFont="1" applyFill="1" applyBorder="1"/>
    <xf numFmtId="0" fontId="24" fillId="0" borderId="31" xfId="76" applyFont="1" applyBorder="1"/>
    <xf numFmtId="3" fontId="30" fillId="0" borderId="31" xfId="76" applyNumberFormat="1" applyFont="1" applyBorder="1"/>
    <xf numFmtId="3" fontId="30" fillId="0" borderId="32" xfId="76" applyNumberFormat="1" applyFont="1" applyBorder="1"/>
    <xf numFmtId="0" fontId="24" fillId="0" borderId="23" xfId="89" applyFont="1" applyBorder="1"/>
    <xf numFmtId="3" fontId="24" fillId="0" borderId="50" xfId="89" applyNumberFormat="1" applyFont="1" applyBorder="1"/>
    <xf numFmtId="168" fontId="24" fillId="0" borderId="0" xfId="53" applyNumberFormat="1" applyFont="1" applyBorder="1"/>
    <xf numFmtId="0" fontId="24" fillId="0" borderId="0" xfId="89" applyFont="1" applyBorder="1"/>
    <xf numFmtId="0" fontId="24" fillId="0" borderId="41" xfId="89" applyFont="1" applyBorder="1"/>
    <xf numFmtId="3" fontId="24" fillId="0" borderId="0" xfId="89" applyNumberFormat="1" applyFont="1" applyBorder="1"/>
    <xf numFmtId="0" fontId="24" fillId="30" borderId="0" xfId="89" applyFont="1" applyFill="1" applyBorder="1"/>
    <xf numFmtId="0" fontId="30" fillId="30" borderId="30" xfId="89" applyFont="1" applyFill="1" applyBorder="1" applyAlignment="1">
      <alignment horizontal="center" vertical="center" wrapText="1"/>
    </xf>
    <xf numFmtId="3" fontId="30" fillId="0" borderId="51" xfId="89" applyNumberFormat="1" applyFont="1" applyBorder="1" applyAlignment="1">
      <alignment horizontal="center" vertical="center" wrapText="1"/>
    </xf>
    <xf numFmtId="168" fontId="30" fillId="0" borderId="51" xfId="53" applyNumberFormat="1" applyFont="1" applyBorder="1" applyAlignment="1">
      <alignment horizontal="center" vertical="center" wrapText="1"/>
    </xf>
    <xf numFmtId="168" fontId="30" fillId="0" borderId="32" xfId="53" applyNumberFormat="1" applyFont="1" applyBorder="1" applyAlignment="1">
      <alignment horizontal="center" vertical="center" wrapText="1"/>
    </xf>
    <xf numFmtId="0" fontId="30" fillId="30" borderId="0" xfId="89" applyFont="1" applyFill="1" applyBorder="1"/>
    <xf numFmtId="3" fontId="30" fillId="30" borderId="52" xfId="89" applyNumberFormat="1" applyFont="1" applyFill="1" applyBorder="1" applyAlignment="1">
      <alignment horizontal="right" vertical="center" wrapText="1"/>
    </xf>
    <xf numFmtId="168" fontId="30" fillId="30" borderId="38" xfId="53" applyNumberFormat="1" applyFont="1" applyFill="1" applyBorder="1" applyAlignment="1">
      <alignment vertical="center"/>
    </xf>
    <xf numFmtId="0" fontId="24" fillId="30" borderId="21" xfId="89" applyFont="1" applyFill="1" applyBorder="1" applyAlignment="1">
      <alignment wrapText="1"/>
    </xf>
    <xf numFmtId="168" fontId="33" fillId="30" borderId="0" xfId="89" applyNumberFormat="1" applyFont="1" applyFill="1" applyBorder="1"/>
    <xf numFmtId="0" fontId="33" fillId="30" borderId="0" xfId="89" applyFont="1" applyFill="1" applyBorder="1"/>
    <xf numFmtId="164" fontId="24" fillId="0" borderId="21" xfId="87" applyNumberFormat="1" applyFont="1" applyFill="1" applyBorder="1" applyAlignment="1">
      <alignment wrapText="1"/>
    </xf>
    <xf numFmtId="0" fontId="33" fillId="0" borderId="0" xfId="89" applyFont="1" applyFill="1" applyBorder="1"/>
    <xf numFmtId="164" fontId="24" fillId="30" borderId="21" xfId="87" applyNumberFormat="1" applyFont="1" applyFill="1" applyBorder="1" applyAlignment="1">
      <alignment wrapText="1"/>
    </xf>
    <xf numFmtId="3" fontId="24" fillId="30" borderId="53" xfId="89" applyNumberFormat="1" applyFont="1" applyFill="1" applyBorder="1" applyAlignment="1">
      <alignment horizontal="right" vertical="center" wrapText="1"/>
    </xf>
    <xf numFmtId="0" fontId="24" fillId="30" borderId="21" xfId="87" applyFont="1" applyFill="1" applyBorder="1" applyAlignment="1">
      <alignment wrapText="1"/>
    </xf>
    <xf numFmtId="168" fontId="30" fillId="30" borderId="20" xfId="53" applyNumberFormat="1" applyFont="1" applyFill="1" applyBorder="1" applyAlignment="1">
      <alignment vertical="center"/>
    </xf>
    <xf numFmtId="3" fontId="24" fillId="30" borderId="54" xfId="89" applyNumberFormat="1" applyFont="1" applyFill="1" applyBorder="1" applyAlignment="1">
      <alignment horizontal="right" vertical="center" wrapText="1"/>
    </xf>
    <xf numFmtId="168" fontId="34" fillId="30" borderId="20" xfId="53" applyNumberFormat="1" applyFont="1" applyFill="1" applyBorder="1" applyAlignment="1">
      <alignment vertical="center"/>
    </xf>
    <xf numFmtId="0" fontId="34" fillId="30" borderId="0" xfId="89" applyFont="1" applyFill="1" applyBorder="1"/>
    <xf numFmtId="3" fontId="24" fillId="30" borderId="41" xfId="89" applyNumberFormat="1" applyFont="1" applyFill="1" applyBorder="1" applyAlignment="1">
      <alignment horizontal="right" vertical="center" wrapText="1"/>
    </xf>
    <xf numFmtId="3" fontId="24" fillId="30" borderId="53" xfId="89" applyNumberFormat="1" applyFont="1" applyFill="1" applyBorder="1" applyAlignment="1">
      <alignment vertical="center"/>
    </xf>
    <xf numFmtId="3" fontId="30" fillId="30" borderId="54" xfId="89" applyNumberFormat="1" applyFont="1" applyFill="1" applyBorder="1" applyAlignment="1">
      <alignment horizontal="right" vertical="center" wrapText="1"/>
    </xf>
    <xf numFmtId="3" fontId="24" fillId="30" borderId="54" xfId="89" applyNumberFormat="1" applyFont="1" applyFill="1" applyBorder="1" applyAlignment="1">
      <alignment horizontal="right" wrapText="1"/>
    </xf>
    <xf numFmtId="168" fontId="30" fillId="30" borderId="20" xfId="53" applyNumberFormat="1" applyFont="1" applyFill="1" applyBorder="1"/>
    <xf numFmtId="168" fontId="30" fillId="30" borderId="38" xfId="53" applyNumberFormat="1" applyFont="1" applyFill="1" applyBorder="1"/>
    <xf numFmtId="0" fontId="24" fillId="30" borderId="55" xfId="87" applyFont="1" applyFill="1" applyBorder="1" applyAlignment="1">
      <alignment wrapText="1"/>
    </xf>
    <xf numFmtId="3" fontId="24" fillId="30" borderId="56" xfId="89" applyNumberFormat="1" applyFont="1" applyFill="1" applyBorder="1" applyAlignment="1">
      <alignment horizontal="right" wrapText="1"/>
    </xf>
    <xf numFmtId="168" fontId="30" fillId="30" borderId="46" xfId="53" applyNumberFormat="1" applyFont="1" applyFill="1" applyBorder="1"/>
    <xf numFmtId="168" fontId="30" fillId="30" borderId="47" xfId="53" applyNumberFormat="1" applyFont="1" applyFill="1" applyBorder="1"/>
    <xf numFmtId="0" fontId="30" fillId="30" borderId="44" xfId="89" applyFont="1" applyFill="1" applyBorder="1" applyAlignment="1">
      <alignment horizontal="center" vertical="center" wrapText="1"/>
    </xf>
    <xf numFmtId="0" fontId="30" fillId="30" borderId="57" xfId="89" applyFont="1" applyFill="1" applyBorder="1" applyAlignment="1">
      <alignment wrapText="1"/>
    </xf>
    <xf numFmtId="3" fontId="30" fillId="30" borderId="52" xfId="89" applyNumberFormat="1" applyFont="1" applyFill="1" applyBorder="1" applyAlignment="1">
      <alignment horizontal="right" wrapText="1"/>
    </xf>
    <xf numFmtId="0" fontId="24" fillId="30" borderId="58" xfId="87" applyFont="1" applyFill="1" applyBorder="1" applyAlignment="1">
      <alignment wrapText="1"/>
    </xf>
    <xf numFmtId="0" fontId="24" fillId="30" borderId="58" xfId="89" applyFont="1" applyFill="1" applyBorder="1" applyAlignment="1">
      <alignment wrapText="1"/>
    </xf>
    <xf numFmtId="3" fontId="24" fillId="30" borderId="41" xfId="89" applyNumberFormat="1" applyFont="1" applyFill="1" applyBorder="1" applyAlignment="1">
      <alignment horizontal="right" wrapText="1"/>
    </xf>
    <xf numFmtId="3" fontId="24" fillId="30" borderId="19" xfId="89" applyNumberFormat="1" applyFont="1" applyFill="1" applyBorder="1" applyAlignment="1">
      <alignment horizontal="right" wrapText="1"/>
    </xf>
    <xf numFmtId="0" fontId="24" fillId="30" borderId="58" xfId="89" applyFont="1" applyFill="1" applyBorder="1" applyAlignment="1">
      <alignment horizontal="center" wrapText="1"/>
    </xf>
    <xf numFmtId="3" fontId="24" fillId="30" borderId="53" xfId="89" applyNumberFormat="1" applyFont="1" applyFill="1" applyBorder="1"/>
    <xf numFmtId="0" fontId="30" fillId="30" borderId="0" xfId="89" applyFont="1" applyFill="1" applyBorder="1" applyAlignment="1">
      <alignment vertical="center"/>
    </xf>
    <xf numFmtId="168" fontId="24" fillId="30" borderId="20" xfId="53" applyNumberFormat="1" applyFont="1" applyFill="1" applyBorder="1" applyAlignment="1">
      <alignment vertical="center" wrapText="1"/>
    </xf>
    <xf numFmtId="0" fontId="24" fillId="30" borderId="0" xfId="89" applyFont="1" applyFill="1" applyBorder="1" applyAlignment="1">
      <alignment vertical="center" wrapText="1"/>
    </xf>
    <xf numFmtId="168" fontId="24" fillId="30" borderId="20" xfId="53" applyNumberFormat="1" applyFont="1" applyFill="1" applyBorder="1" applyAlignment="1">
      <alignment vertical="center"/>
    </xf>
    <xf numFmtId="0" fontId="24" fillId="30" borderId="0" xfId="89" applyFont="1" applyFill="1" applyBorder="1" applyAlignment="1">
      <alignment vertical="center"/>
    </xf>
    <xf numFmtId="0" fontId="24" fillId="30" borderId="59" xfId="87" applyFont="1" applyFill="1" applyBorder="1" applyAlignment="1">
      <alignment wrapText="1"/>
    </xf>
    <xf numFmtId="164" fontId="24" fillId="30" borderId="58" xfId="89" applyNumberFormat="1" applyFont="1" applyFill="1" applyBorder="1" applyAlignment="1">
      <alignment wrapText="1"/>
    </xf>
    <xf numFmtId="3" fontId="30" fillId="30" borderId="19" xfId="89" applyNumberFormat="1" applyFont="1" applyFill="1" applyBorder="1" applyAlignment="1">
      <alignment horizontal="right" vertical="center" wrapText="1"/>
    </xf>
    <xf numFmtId="0" fontId="24" fillId="30" borderId="58" xfId="87" applyFont="1" applyFill="1" applyBorder="1" applyAlignment="1">
      <alignment horizontal="left" wrapText="1"/>
    </xf>
    <xf numFmtId="0" fontId="24" fillId="30" borderId="60" xfId="87" applyFont="1" applyFill="1" applyBorder="1" applyAlignment="1">
      <alignment wrapText="1"/>
    </xf>
    <xf numFmtId="168" fontId="24" fillId="30" borderId="46" xfId="53" applyNumberFormat="1" applyFont="1" applyFill="1" applyBorder="1" applyAlignment="1">
      <alignment vertical="center"/>
    </xf>
    <xf numFmtId="3" fontId="30" fillId="30" borderId="0" xfId="89" applyNumberFormat="1" applyFont="1" applyFill="1" applyBorder="1" applyAlignment="1">
      <alignment vertical="center"/>
    </xf>
    <xf numFmtId="3" fontId="30" fillId="30" borderId="23" xfId="89" applyNumberFormat="1" applyFont="1" applyFill="1" applyBorder="1" applyAlignment="1">
      <alignment horizontal="right" vertical="center" wrapText="1"/>
    </xf>
    <xf numFmtId="168" fontId="24" fillId="30" borderId="0" xfId="89" applyNumberFormat="1" applyFont="1" applyFill="1" applyBorder="1" applyAlignment="1">
      <alignment vertical="center"/>
    </xf>
    <xf numFmtId="168" fontId="30" fillId="30" borderId="0" xfId="89" applyNumberFormat="1" applyFont="1" applyFill="1" applyBorder="1" applyAlignment="1">
      <alignment vertical="center"/>
    </xf>
    <xf numFmtId="3" fontId="24" fillId="0" borderId="53" xfId="89" applyNumberFormat="1" applyFont="1" applyFill="1" applyBorder="1" applyAlignment="1">
      <alignment vertical="center"/>
    </xf>
    <xf numFmtId="168" fontId="24" fillId="30" borderId="38" xfId="53" applyNumberFormat="1" applyFont="1" applyFill="1" applyBorder="1" applyAlignment="1">
      <alignment vertical="center"/>
    </xf>
    <xf numFmtId="0" fontId="30" fillId="30" borderId="0" xfId="89" applyFont="1" applyFill="1" applyBorder="1" applyAlignment="1">
      <alignment horizontal="center" vertical="center" wrapText="1"/>
    </xf>
    <xf numFmtId="168" fontId="30" fillId="30" borderId="61" xfId="53" applyNumberFormat="1" applyFont="1" applyFill="1" applyBorder="1"/>
    <xf numFmtId="0" fontId="30" fillId="30" borderId="42" xfId="89" applyFont="1" applyFill="1" applyBorder="1" applyAlignment="1">
      <alignment horizontal="center" vertical="center" wrapText="1"/>
    </xf>
    <xf numFmtId="3" fontId="30" fillId="0" borderId="32" xfId="89" applyNumberFormat="1" applyFont="1" applyBorder="1" applyAlignment="1">
      <alignment horizontal="center" vertical="center" wrapText="1"/>
    </xf>
    <xf numFmtId="3" fontId="24" fillId="30" borderId="20" xfId="89" applyNumberFormat="1" applyFont="1" applyFill="1" applyBorder="1" applyAlignment="1">
      <alignment horizontal="right" wrapText="1"/>
    </xf>
    <xf numFmtId="0" fontId="24" fillId="0" borderId="36" xfId="89" applyFont="1" applyBorder="1"/>
    <xf numFmtId="3" fontId="24" fillId="30" borderId="36" xfId="89" applyNumberFormat="1" applyFont="1" applyFill="1" applyBorder="1" applyAlignment="1">
      <alignment horizontal="right" wrapText="1"/>
    </xf>
    <xf numFmtId="0" fontId="30" fillId="30" borderId="62" xfId="89" applyFont="1" applyFill="1" applyBorder="1" applyAlignment="1">
      <alignment horizontal="center" vertical="center" wrapText="1"/>
    </xf>
    <xf numFmtId="168" fontId="24" fillId="30" borderId="31" xfId="53" applyNumberFormat="1" applyFont="1" applyFill="1" applyBorder="1" applyAlignment="1">
      <alignment vertical="center"/>
    </xf>
    <xf numFmtId="168" fontId="24" fillId="30" borderId="32" xfId="53" applyNumberFormat="1" applyFont="1" applyFill="1" applyBorder="1" applyAlignment="1">
      <alignment vertical="center"/>
    </xf>
    <xf numFmtId="168" fontId="24" fillId="30" borderId="29" xfId="53" applyNumberFormat="1" applyFont="1" applyFill="1" applyBorder="1" applyAlignment="1">
      <alignment vertical="center" wrapText="1"/>
    </xf>
    <xf numFmtId="3" fontId="30" fillId="30" borderId="38" xfId="89" applyNumberFormat="1" applyFont="1" applyFill="1" applyBorder="1" applyAlignment="1">
      <alignment horizontal="right" vertical="center" wrapText="1"/>
    </xf>
    <xf numFmtId="3" fontId="24" fillId="30" borderId="38" xfId="89" applyNumberFormat="1" applyFont="1" applyFill="1" applyBorder="1" applyAlignment="1">
      <alignment horizontal="right" vertical="center" wrapText="1"/>
    </xf>
    <xf numFmtId="3" fontId="24" fillId="30" borderId="50" xfId="89" applyNumberFormat="1" applyFont="1" applyFill="1" applyBorder="1" applyAlignment="1">
      <alignment horizontal="right" vertical="center" wrapText="1"/>
    </xf>
    <xf numFmtId="3" fontId="24" fillId="30" borderId="20" xfId="89" applyNumberFormat="1" applyFont="1" applyFill="1" applyBorder="1" applyAlignment="1">
      <alignment horizontal="right" vertical="center" wrapText="1"/>
    </xf>
    <xf numFmtId="0" fontId="30" fillId="0" borderId="0" xfId="89" applyFont="1" applyFill="1" applyBorder="1"/>
    <xf numFmtId="0" fontId="30" fillId="30" borderId="63" xfId="89" applyFont="1" applyFill="1" applyBorder="1" applyAlignment="1">
      <alignment vertical="center" wrapText="1"/>
    </xf>
    <xf numFmtId="0" fontId="30" fillId="30" borderId="58" xfId="89" applyFont="1" applyFill="1" applyBorder="1" applyAlignment="1">
      <alignment vertical="center" wrapText="1"/>
    </xf>
    <xf numFmtId="0" fontId="30" fillId="30" borderId="57" xfId="87" applyFont="1" applyFill="1" applyBorder="1" applyAlignment="1">
      <alignment vertical="center" wrapText="1"/>
    </xf>
    <xf numFmtId="0" fontId="24" fillId="30" borderId="58" xfId="87" applyFont="1" applyFill="1" applyBorder="1" applyAlignment="1">
      <alignment vertical="center" wrapText="1"/>
    </xf>
    <xf numFmtId="3" fontId="30" fillId="30" borderId="64" xfId="89" applyNumberFormat="1" applyFont="1" applyFill="1" applyBorder="1" applyAlignment="1">
      <alignment horizontal="right" vertical="center" wrapText="1"/>
    </xf>
    <xf numFmtId="0" fontId="30" fillId="30" borderId="58" xfId="87" applyFont="1" applyFill="1" applyBorder="1" applyAlignment="1">
      <alignment vertical="center" wrapText="1"/>
    </xf>
    <xf numFmtId="0" fontId="30" fillId="30" borderId="65" xfId="87" applyFont="1" applyFill="1" applyBorder="1" applyAlignment="1">
      <alignment vertical="center" wrapText="1"/>
    </xf>
    <xf numFmtId="3" fontId="30" fillId="30" borderId="53" xfId="89" applyNumberFormat="1" applyFont="1" applyFill="1" applyBorder="1" applyAlignment="1">
      <alignment horizontal="right" vertical="center" wrapText="1"/>
    </xf>
    <xf numFmtId="168" fontId="30" fillId="30" borderId="20" xfId="53" applyNumberFormat="1" applyFont="1" applyFill="1" applyBorder="1" applyAlignment="1">
      <alignment horizontal="right" vertical="center" wrapText="1"/>
    </xf>
    <xf numFmtId="0" fontId="24" fillId="30" borderId="63" xfId="89" applyFont="1" applyFill="1" applyBorder="1" applyAlignment="1">
      <alignment vertical="center" wrapText="1"/>
    </xf>
    <xf numFmtId="0" fontId="24" fillId="30" borderId="58" xfId="89" applyFont="1" applyFill="1" applyBorder="1" applyAlignment="1">
      <alignment vertical="center" wrapText="1"/>
    </xf>
    <xf numFmtId="0" fontId="24" fillId="30" borderId="65" xfId="89" applyFont="1" applyFill="1" applyBorder="1" applyAlignment="1">
      <alignment vertical="center" wrapText="1"/>
    </xf>
    <xf numFmtId="0" fontId="30" fillId="30" borderId="29" xfId="89" applyFont="1" applyFill="1" applyBorder="1" applyAlignment="1">
      <alignment vertical="center" wrapText="1"/>
    </xf>
    <xf numFmtId="0" fontId="30" fillId="30" borderId="59" xfId="89" applyFont="1" applyFill="1" applyBorder="1" applyAlignment="1">
      <alignment vertical="center" wrapText="1"/>
    </xf>
    <xf numFmtId="0" fontId="30" fillId="30" borderId="65" xfId="89" applyFont="1" applyFill="1" applyBorder="1" applyAlignment="1">
      <alignment vertical="center" wrapText="1"/>
    </xf>
    <xf numFmtId="0" fontId="30" fillId="30" borderId="44" xfId="89" applyFont="1" applyFill="1" applyBorder="1" applyAlignment="1">
      <alignment vertical="center" wrapText="1"/>
    </xf>
    <xf numFmtId="3" fontId="30" fillId="30" borderId="31" xfId="89" applyNumberFormat="1" applyFont="1" applyFill="1" applyBorder="1" applyAlignment="1">
      <alignment horizontal="right" vertical="center" wrapText="1"/>
    </xf>
    <xf numFmtId="3" fontId="30" fillId="30" borderId="32" xfId="89" applyNumberFormat="1" applyFont="1" applyFill="1" applyBorder="1" applyAlignment="1">
      <alignment horizontal="right" vertical="center" wrapText="1"/>
    </xf>
    <xf numFmtId="3" fontId="30" fillId="30" borderId="66" xfId="89" applyNumberFormat="1" applyFont="1" applyFill="1" applyBorder="1" applyAlignment="1">
      <alignment horizontal="right" vertical="center" wrapText="1"/>
    </xf>
    <xf numFmtId="3" fontId="30" fillId="30" borderId="67" xfId="89" applyNumberFormat="1" applyFont="1" applyFill="1" applyBorder="1" applyAlignment="1">
      <alignment horizontal="right" vertical="center" wrapText="1"/>
    </xf>
    <xf numFmtId="3" fontId="30" fillId="30" borderId="66" xfId="89" applyNumberFormat="1" applyFont="1" applyFill="1" applyBorder="1" applyAlignment="1">
      <alignment horizontal="right" wrapText="1"/>
    </xf>
    <xf numFmtId="3" fontId="30" fillId="30" borderId="68" xfId="89" applyNumberFormat="1" applyFont="1" applyFill="1" applyBorder="1" applyAlignment="1">
      <alignment horizontal="right" vertical="center" wrapText="1"/>
    </xf>
    <xf numFmtId="168" fontId="24" fillId="30" borderId="38" xfId="53" applyNumberFormat="1" applyFont="1" applyFill="1" applyBorder="1" applyAlignment="1">
      <alignment vertical="center" wrapText="1"/>
    </xf>
    <xf numFmtId="168" fontId="24" fillId="30" borderId="47" xfId="53" applyNumberFormat="1" applyFont="1" applyFill="1" applyBorder="1" applyAlignment="1">
      <alignment vertical="center"/>
    </xf>
    <xf numFmtId="3" fontId="24" fillId="0" borderId="38" xfId="89" applyNumberFormat="1" applyFont="1" applyFill="1" applyBorder="1" applyAlignment="1">
      <alignment vertical="center"/>
    </xf>
    <xf numFmtId="0" fontId="30" fillId="0" borderId="30" xfId="89" applyFont="1" applyBorder="1" applyAlignment="1">
      <alignment horizontal="center" vertical="center" wrapText="1"/>
    </xf>
    <xf numFmtId="3" fontId="24" fillId="0" borderId="53" xfId="89" applyNumberFormat="1" applyFont="1" applyBorder="1"/>
    <xf numFmtId="168" fontId="24" fillId="0" borderId="0" xfId="53" applyNumberFormat="1" applyFont="1"/>
    <xf numFmtId="0" fontId="30" fillId="0" borderId="51" xfId="89" applyFont="1" applyBorder="1" applyAlignment="1">
      <alignment horizontal="center" vertical="center" wrapText="1"/>
    </xf>
    <xf numFmtId="0" fontId="24" fillId="0" borderId="0" xfId="89" applyFont="1" applyAlignment="1">
      <alignment horizontal="center" vertical="center"/>
    </xf>
    <xf numFmtId="0" fontId="30" fillId="0" borderId="0" xfId="89" applyFont="1"/>
    <xf numFmtId="0" fontId="30" fillId="0" borderId="0" xfId="89" applyFont="1" applyBorder="1"/>
    <xf numFmtId="0" fontId="30" fillId="30" borderId="0" xfId="89" applyFont="1" applyFill="1"/>
    <xf numFmtId="168" fontId="30" fillId="0" borderId="0" xfId="53" applyNumberFormat="1" applyFont="1"/>
    <xf numFmtId="168" fontId="30" fillId="0" borderId="0" xfId="89" applyNumberFormat="1" applyFont="1"/>
    <xf numFmtId="0" fontId="24" fillId="0" borderId="0" xfId="89" applyFont="1" applyAlignment="1">
      <alignment wrapText="1"/>
    </xf>
    <xf numFmtId="3" fontId="24" fillId="0" borderId="69" xfId="89" applyNumberFormat="1" applyFont="1" applyBorder="1" applyAlignment="1">
      <alignment vertical="center"/>
    </xf>
    <xf numFmtId="3" fontId="24" fillId="0" borderId="53" xfId="89" applyNumberFormat="1" applyFont="1" applyBorder="1" applyAlignment="1">
      <alignment vertical="center"/>
    </xf>
    <xf numFmtId="3" fontId="30" fillId="0" borderId="53" xfId="89" applyNumberFormat="1" applyFont="1" applyBorder="1" applyAlignment="1">
      <alignment vertical="center"/>
    </xf>
    <xf numFmtId="168" fontId="30" fillId="0" borderId="20" xfId="53" applyNumberFormat="1" applyFont="1" applyBorder="1" applyAlignment="1">
      <alignment vertical="center"/>
    </xf>
    <xf numFmtId="3" fontId="35" fillId="0" borderId="53" xfId="89" applyNumberFormat="1" applyFont="1" applyFill="1" applyBorder="1" applyAlignment="1">
      <alignment vertical="center"/>
    </xf>
    <xf numFmtId="3" fontId="30" fillId="0" borderId="53" xfId="89" applyNumberFormat="1" applyFont="1" applyBorder="1" applyAlignment="1">
      <alignment horizontal="right" vertical="center" wrapText="1"/>
    </xf>
    <xf numFmtId="0" fontId="24" fillId="0" borderId="35" xfId="89" applyFont="1" applyBorder="1" applyAlignment="1">
      <alignment horizontal="left" vertical="center" wrapText="1"/>
    </xf>
    <xf numFmtId="0" fontId="24" fillId="0" borderId="29" xfId="89" applyFont="1" applyBorder="1" applyAlignment="1">
      <alignment horizontal="left" vertical="center" wrapText="1"/>
    </xf>
    <xf numFmtId="0" fontId="24" fillId="30" borderId="29" xfId="87" applyFont="1" applyFill="1" applyBorder="1" applyAlignment="1">
      <alignment vertical="center" wrapText="1"/>
    </xf>
    <xf numFmtId="0" fontId="30" fillId="0" borderId="29" xfId="89" applyFont="1" applyBorder="1" applyAlignment="1">
      <alignment horizontal="left" vertical="center" wrapText="1"/>
    </xf>
    <xf numFmtId="0" fontId="30" fillId="30" borderId="29" xfId="89" applyFont="1" applyFill="1" applyBorder="1" applyAlignment="1">
      <alignment horizontal="left" vertical="center" wrapText="1"/>
    </xf>
    <xf numFmtId="168" fontId="24" fillId="0" borderId="20" xfId="53" applyNumberFormat="1" applyFont="1" applyBorder="1" applyAlignment="1">
      <alignment vertical="center"/>
    </xf>
    <xf numFmtId="168" fontId="30" fillId="0" borderId="31" xfId="53" applyNumberFormat="1" applyFont="1" applyBorder="1" applyAlignment="1">
      <alignment horizontal="center" vertical="center"/>
    </xf>
    <xf numFmtId="0" fontId="30" fillId="0" borderId="32" xfId="89" applyFont="1" applyBorder="1" applyAlignment="1">
      <alignment horizontal="center" vertical="center"/>
    </xf>
    <xf numFmtId="3" fontId="24" fillId="0" borderId="37" xfId="89" applyNumberFormat="1" applyFont="1" applyBorder="1" applyAlignment="1">
      <alignment vertical="center"/>
    </xf>
    <xf numFmtId="3" fontId="30" fillId="0" borderId="37" xfId="89" applyNumberFormat="1" applyFont="1" applyBorder="1" applyAlignment="1">
      <alignment vertical="center"/>
    </xf>
    <xf numFmtId="3" fontId="24" fillId="0" borderId="37" xfId="89" applyNumberFormat="1" applyFont="1" applyBorder="1"/>
    <xf numFmtId="3" fontId="24" fillId="0" borderId="38" xfId="89" applyNumberFormat="1" applyFont="1" applyBorder="1" applyAlignment="1">
      <alignment vertical="center"/>
    </xf>
    <xf numFmtId="3" fontId="30" fillId="0" borderId="38" xfId="89" applyNumberFormat="1" applyFont="1" applyBorder="1" applyAlignment="1">
      <alignment horizontal="right" vertical="center" wrapText="1"/>
    </xf>
    <xf numFmtId="0" fontId="30" fillId="0" borderId="39" xfId="89" applyFont="1" applyBorder="1" applyAlignment="1">
      <alignment horizontal="left" vertical="center" wrapText="1"/>
    </xf>
    <xf numFmtId="3" fontId="30" fillId="0" borderId="70" xfId="89" applyNumberFormat="1" applyFont="1" applyBorder="1" applyAlignment="1">
      <alignment horizontal="right" vertical="center" wrapText="1"/>
    </xf>
    <xf numFmtId="3" fontId="30" fillId="0" borderId="71" xfId="89" applyNumberFormat="1" applyFont="1" applyBorder="1" applyAlignment="1">
      <alignment vertical="center"/>
    </xf>
    <xf numFmtId="0" fontId="30" fillId="30" borderId="30" xfId="89" applyFont="1" applyFill="1" applyBorder="1" applyAlignment="1">
      <alignment horizontal="left" vertical="center" wrapText="1"/>
    </xf>
    <xf numFmtId="3" fontId="30" fillId="30" borderId="51" xfId="89" applyNumberFormat="1" applyFont="1" applyFill="1" applyBorder="1" applyAlignment="1">
      <alignment horizontal="right" vertical="center" wrapText="1"/>
    </xf>
    <xf numFmtId="3" fontId="30" fillId="0" borderId="32" xfId="89" applyNumberFormat="1" applyFont="1" applyBorder="1" applyAlignment="1">
      <alignment vertical="center"/>
    </xf>
    <xf numFmtId="0" fontId="30" fillId="30" borderId="35" xfId="89" applyFont="1" applyFill="1" applyBorder="1" applyAlignment="1">
      <alignment horizontal="left" vertical="center" wrapText="1"/>
    </xf>
    <xf numFmtId="3" fontId="24" fillId="0" borderId="0" xfId="89" applyNumberFormat="1" applyFont="1"/>
    <xf numFmtId="3" fontId="30" fillId="0" borderId="37" xfId="87" applyNumberFormat="1" applyFont="1" applyFill="1" applyBorder="1" applyAlignment="1">
      <alignment vertical="center" wrapText="1"/>
    </xf>
    <xf numFmtId="3" fontId="24" fillId="0" borderId="38" xfId="0" applyNumberFormat="1" applyFont="1" applyFill="1" applyBorder="1"/>
    <xf numFmtId="3" fontId="30" fillId="0" borderId="38" xfId="87" applyNumberFormat="1" applyFont="1" applyFill="1" applyBorder="1" applyAlignment="1">
      <alignment vertical="center" wrapText="1"/>
    </xf>
    <xf numFmtId="0" fontId="30" fillId="30" borderId="72" xfId="89" applyFont="1" applyFill="1" applyBorder="1" applyAlignment="1">
      <alignment wrapText="1"/>
    </xf>
    <xf numFmtId="3" fontId="30" fillId="0" borderId="31" xfId="89" applyNumberFormat="1" applyFont="1" applyBorder="1" applyAlignment="1">
      <alignment horizontal="center" vertical="center" wrapText="1"/>
    </xf>
    <xf numFmtId="168" fontId="30" fillId="0" borderId="31" xfId="53" applyNumberFormat="1" applyFont="1" applyBorder="1" applyAlignment="1">
      <alignment horizontal="center" vertical="center" wrapText="1"/>
    </xf>
    <xf numFmtId="0" fontId="24" fillId="0" borderId="0" xfId="75" applyFont="1" applyFill="1" applyBorder="1"/>
    <xf numFmtId="0" fontId="30" fillId="0" borderId="0" xfId="75" applyFont="1" applyBorder="1" applyAlignment="1">
      <alignment horizontal="center"/>
    </xf>
    <xf numFmtId="0" fontId="30" fillId="0" borderId="32" xfId="89" applyFont="1" applyBorder="1" applyAlignment="1">
      <alignment horizontal="center" vertical="center" wrapText="1"/>
    </xf>
    <xf numFmtId="0" fontId="24" fillId="0" borderId="0" xfId="75" applyFont="1" applyAlignment="1">
      <alignment wrapText="1"/>
    </xf>
    <xf numFmtId="0" fontId="24" fillId="0" borderId="0" xfId="75" applyFont="1" applyAlignment="1">
      <alignment horizontal="right" wrapText="1"/>
    </xf>
    <xf numFmtId="0" fontId="24" fillId="0" borderId="0" xfId="75" applyFont="1" applyAlignment="1">
      <alignment horizontal="right"/>
    </xf>
    <xf numFmtId="0" fontId="30" fillId="0" borderId="30" xfId="75" applyFont="1" applyBorder="1" applyAlignment="1">
      <alignment wrapText="1"/>
    </xf>
    <xf numFmtId="0" fontId="30" fillId="0" borderId="31" xfId="75" applyFont="1" applyBorder="1" applyAlignment="1">
      <alignment wrapText="1"/>
    </xf>
    <xf numFmtId="0" fontId="24" fillId="30" borderId="36" xfId="89" applyFont="1" applyFill="1" applyBorder="1" applyAlignment="1">
      <alignment wrapText="1"/>
    </xf>
    <xf numFmtId="3" fontId="24" fillId="0" borderId="36" xfId="75" applyNumberFormat="1" applyFont="1" applyBorder="1"/>
    <xf numFmtId="0" fontId="24" fillId="0" borderId="36" xfId="75" applyFont="1" applyBorder="1" applyAlignment="1">
      <alignment wrapText="1"/>
    </xf>
    <xf numFmtId="0" fontId="24" fillId="30" borderId="20" xfId="89" applyFont="1" applyFill="1" applyBorder="1" applyAlignment="1">
      <alignment wrapText="1"/>
    </xf>
    <xf numFmtId="0" fontId="24" fillId="0" borderId="20" xfId="75" applyFont="1" applyBorder="1" applyAlignment="1">
      <alignment wrapText="1"/>
    </xf>
    <xf numFmtId="3" fontId="24" fillId="0" borderId="20" xfId="75" applyNumberFormat="1" applyFont="1" applyBorder="1" applyAlignment="1">
      <alignment wrapText="1"/>
    </xf>
    <xf numFmtId="0" fontId="24" fillId="0" borderId="20" xfId="75" applyFont="1" applyBorder="1"/>
    <xf numFmtId="0" fontId="24" fillId="30" borderId="20" xfId="87" applyFont="1" applyFill="1" applyBorder="1" applyAlignment="1">
      <alignment wrapText="1"/>
    </xf>
    <xf numFmtId="164" fontId="24" fillId="0" borderId="20" xfId="75" applyNumberFormat="1" applyFont="1" applyBorder="1" applyAlignment="1">
      <alignment wrapText="1"/>
    </xf>
    <xf numFmtId="0" fontId="30" fillId="0" borderId="20" xfId="75" applyFont="1" applyBorder="1" applyAlignment="1">
      <alignment wrapText="1"/>
    </xf>
    <xf numFmtId="0" fontId="30" fillId="0" borderId="20" xfId="75" applyFont="1" applyBorder="1"/>
    <xf numFmtId="168" fontId="30" fillId="0" borderId="20" xfId="53" applyNumberFormat="1" applyFont="1" applyBorder="1"/>
    <xf numFmtId="0" fontId="30" fillId="0" borderId="0" xfId="75" applyFont="1"/>
    <xf numFmtId="168" fontId="30" fillId="0" borderId="20" xfId="53" applyNumberFormat="1" applyFont="1" applyBorder="1" applyAlignment="1">
      <alignment horizontal="right"/>
    </xf>
    <xf numFmtId="0" fontId="30" fillId="0" borderId="73" xfId="75" applyFont="1" applyBorder="1" applyAlignment="1">
      <alignment wrapText="1"/>
    </xf>
    <xf numFmtId="168" fontId="30" fillId="0" borderId="74" xfId="53" applyNumberFormat="1" applyFont="1" applyBorder="1"/>
    <xf numFmtId="0" fontId="30" fillId="0" borderId="42" xfId="75" applyFont="1" applyBorder="1" applyAlignment="1">
      <alignment wrapText="1"/>
    </xf>
    <xf numFmtId="168" fontId="24" fillId="0" borderId="28" xfId="53" applyNumberFormat="1" applyFont="1" applyBorder="1"/>
    <xf numFmtId="0" fontId="24" fillId="0" borderId="58" xfId="75" applyFont="1" applyBorder="1" applyAlignment="1">
      <alignment wrapText="1"/>
    </xf>
    <xf numFmtId="168" fontId="24" fillId="0" borderId="29" xfId="53" applyNumberFormat="1" applyFont="1" applyBorder="1"/>
    <xf numFmtId="168" fontId="24" fillId="0" borderId="20" xfId="53" applyNumberFormat="1" applyFont="1" applyBorder="1"/>
    <xf numFmtId="0" fontId="30" fillId="0" borderId="58" xfId="75" applyFont="1" applyBorder="1" applyAlignment="1">
      <alignment wrapText="1"/>
    </xf>
    <xf numFmtId="0" fontId="30" fillId="0" borderId="0" xfId="75" applyFont="1" applyBorder="1"/>
    <xf numFmtId="0" fontId="24" fillId="0" borderId="65" xfId="75" applyFont="1" applyBorder="1" applyAlignment="1">
      <alignment wrapText="1"/>
    </xf>
    <xf numFmtId="0" fontId="30" fillId="0" borderId="60" xfId="75" applyFont="1" applyBorder="1" applyAlignment="1">
      <alignment wrapText="1"/>
    </xf>
    <xf numFmtId="0" fontId="30" fillId="0" borderId="0" xfId="75" applyFont="1" applyBorder="1" applyAlignment="1">
      <alignment wrapText="1"/>
    </xf>
    <xf numFmtId="0" fontId="24" fillId="0" borderId="57" xfId="75" applyFont="1" applyBorder="1" applyAlignment="1">
      <alignment wrapText="1"/>
    </xf>
    <xf numFmtId="0" fontId="24" fillId="0" borderId="15" xfId="75" applyFont="1" applyBorder="1" applyAlignment="1">
      <alignment wrapText="1"/>
    </xf>
    <xf numFmtId="168" fontId="30" fillId="0" borderId="29" xfId="53" applyNumberFormat="1" applyFont="1" applyBorder="1"/>
    <xf numFmtId="3" fontId="30" fillId="0" borderId="29" xfId="75" applyNumberFormat="1" applyFont="1" applyBorder="1"/>
    <xf numFmtId="3" fontId="24" fillId="0" borderId="29" xfId="75" applyNumberFormat="1" applyFont="1" applyBorder="1"/>
    <xf numFmtId="3" fontId="30" fillId="0" borderId="75" xfId="75" applyNumberFormat="1" applyFont="1" applyBorder="1"/>
    <xf numFmtId="0" fontId="24" fillId="0" borderId="0" xfId="79" applyFont="1" applyAlignment="1">
      <alignment wrapText="1"/>
    </xf>
    <xf numFmtId="0" fontId="24" fillId="0" borderId="0" xfId="79" applyFont="1"/>
    <xf numFmtId="0" fontId="24" fillId="0" borderId="0" xfId="79" applyFont="1" applyAlignment="1">
      <alignment horizontal="right"/>
    </xf>
    <xf numFmtId="0" fontId="30" fillId="0" borderId="19" xfId="79" applyFont="1" applyBorder="1" applyAlignment="1">
      <alignment wrapText="1"/>
    </xf>
    <xf numFmtId="0" fontId="30" fillId="0" borderId="41" xfId="79" applyFont="1" applyBorder="1" applyAlignment="1">
      <alignment wrapText="1"/>
    </xf>
    <xf numFmtId="0" fontId="24" fillId="0" borderId="19" xfId="79" applyFont="1" applyBorder="1" applyAlignment="1">
      <alignment wrapText="1"/>
    </xf>
    <xf numFmtId="0" fontId="24" fillId="0" borderId="0" xfId="79" applyFont="1" applyBorder="1" applyAlignment="1">
      <alignment wrapText="1"/>
    </xf>
    <xf numFmtId="0" fontId="24" fillId="0" borderId="19" xfId="89" applyFont="1" applyBorder="1" applyAlignment="1">
      <alignment horizontal="left" wrapText="1"/>
    </xf>
    <xf numFmtId="0" fontId="24" fillId="0" borderId="76" xfId="77" applyFont="1" applyBorder="1" applyAlignment="1">
      <alignment wrapText="1"/>
    </xf>
    <xf numFmtId="0" fontId="24" fillId="0" borderId="19" xfId="77" applyFont="1" applyBorder="1" applyAlignment="1">
      <alignment wrapText="1"/>
    </xf>
    <xf numFmtId="0" fontId="24" fillId="0" borderId="77" xfId="77" applyFont="1" applyBorder="1" applyAlignment="1">
      <alignment wrapText="1"/>
    </xf>
    <xf numFmtId="0" fontId="24" fillId="0" borderId="54" xfId="77" applyFont="1" applyBorder="1" applyAlignment="1">
      <alignment wrapText="1"/>
    </xf>
    <xf numFmtId="3" fontId="24" fillId="0" borderId="19" xfId="79" applyNumberFormat="1" applyFont="1" applyBorder="1"/>
    <xf numFmtId="0" fontId="24" fillId="30" borderId="19" xfId="89" applyFont="1" applyFill="1" applyBorder="1" applyAlignment="1">
      <alignment wrapText="1"/>
    </xf>
    <xf numFmtId="3" fontId="24" fillId="0" borderId="76" xfId="79" applyNumberFormat="1" applyFont="1" applyBorder="1"/>
    <xf numFmtId="3" fontId="30" fillId="0" borderId="19" xfId="79" applyNumberFormat="1" applyFont="1" applyBorder="1"/>
    <xf numFmtId="0" fontId="30" fillId="0" borderId="0" xfId="79" applyFont="1"/>
    <xf numFmtId="0" fontId="30" fillId="0" borderId="54" xfId="79" applyFont="1" applyBorder="1" applyAlignment="1">
      <alignment wrapText="1"/>
    </xf>
    <xf numFmtId="0" fontId="30" fillId="0" borderId="0" xfId="79" applyFont="1" applyBorder="1"/>
    <xf numFmtId="0" fontId="30" fillId="0" borderId="76" xfId="79" applyFont="1" applyBorder="1"/>
    <xf numFmtId="0" fontId="24" fillId="0" borderId="0" xfId="79" applyFont="1" applyBorder="1"/>
    <xf numFmtId="3" fontId="24" fillId="0" borderId="0" xfId="79" applyNumberFormat="1" applyFont="1" applyBorder="1"/>
    <xf numFmtId="0" fontId="24" fillId="0" borderId="54" xfId="79" applyFont="1" applyBorder="1" applyAlignment="1">
      <alignment wrapText="1"/>
    </xf>
    <xf numFmtId="0" fontId="30" fillId="0" borderId="76" xfId="79" applyFont="1" applyBorder="1" applyAlignment="1">
      <alignment wrapText="1"/>
    </xf>
    <xf numFmtId="3" fontId="24" fillId="0" borderId="0" xfId="79" applyNumberFormat="1" applyFont="1"/>
    <xf numFmtId="0" fontId="30" fillId="0" borderId="0" xfId="79" applyFont="1" applyBorder="1" applyAlignment="1">
      <alignment wrapText="1"/>
    </xf>
    <xf numFmtId="3" fontId="30" fillId="0" borderId="0" xfId="79" applyNumberFormat="1" applyFont="1" applyBorder="1"/>
    <xf numFmtId="0" fontId="30" fillId="0" borderId="10" xfId="79" applyFont="1" applyBorder="1" applyAlignment="1">
      <alignment wrapText="1"/>
    </xf>
    <xf numFmtId="0" fontId="30" fillId="0" borderId="20" xfId="79" applyFont="1" applyBorder="1" applyAlignment="1">
      <alignment wrapText="1"/>
    </xf>
    <xf numFmtId="3" fontId="30" fillId="0" borderId="20" xfId="79" applyNumberFormat="1" applyFont="1" applyBorder="1"/>
    <xf numFmtId="0" fontId="24" fillId="0" borderId="23" xfId="77" applyFont="1" applyBorder="1" applyAlignment="1">
      <alignment wrapText="1"/>
    </xf>
    <xf numFmtId="3" fontId="24" fillId="0" borderId="23" xfId="79" applyNumberFormat="1" applyFont="1" applyBorder="1"/>
    <xf numFmtId="0" fontId="24" fillId="0" borderId="50" xfId="77" applyFont="1" applyBorder="1" applyAlignment="1">
      <alignment wrapText="1"/>
    </xf>
    <xf numFmtId="3" fontId="24" fillId="0" borderId="54" xfId="79" applyNumberFormat="1" applyFont="1" applyBorder="1"/>
    <xf numFmtId="0" fontId="24" fillId="0" borderId="20" xfId="77" applyFont="1" applyBorder="1" applyAlignment="1">
      <alignment wrapText="1"/>
    </xf>
    <xf numFmtId="3" fontId="24" fillId="0" borderId="20" xfId="79" applyNumberFormat="1" applyFont="1" applyBorder="1"/>
    <xf numFmtId="0" fontId="24" fillId="0" borderId="20" xfId="79" applyFont="1" applyBorder="1" applyAlignment="1">
      <alignment wrapText="1"/>
    </xf>
    <xf numFmtId="0" fontId="24" fillId="0" borderId="20" xfId="77" applyFont="1" applyFill="1" applyBorder="1" applyAlignment="1">
      <alignment wrapText="1"/>
    </xf>
    <xf numFmtId="3" fontId="24" fillId="0" borderId="20" xfId="79" applyNumberFormat="1" applyFont="1" applyBorder="1" applyAlignment="1">
      <alignment wrapText="1"/>
    </xf>
    <xf numFmtId="0" fontId="24" fillId="0" borderId="20" xfId="89" applyFont="1" applyBorder="1" applyAlignment="1">
      <alignment horizontal="left" wrapText="1"/>
    </xf>
    <xf numFmtId="3" fontId="24" fillId="30" borderId="20" xfId="90" applyNumberFormat="1" applyFont="1" applyFill="1" applyBorder="1" applyAlignment="1">
      <alignment horizontal="right" wrapText="1"/>
    </xf>
    <xf numFmtId="0" fontId="30" fillId="30" borderId="41" xfId="90" applyFont="1" applyFill="1" applyBorder="1" applyAlignment="1">
      <alignment horizontal="center" vertical="center" wrapText="1"/>
    </xf>
    <xf numFmtId="0" fontId="30" fillId="30" borderId="0" xfId="90" applyFont="1" applyFill="1" applyBorder="1" applyAlignment="1">
      <alignment horizontal="center" vertical="center" wrapText="1"/>
    </xf>
    <xf numFmtId="0" fontId="24" fillId="0" borderId="41" xfId="79" applyFont="1" applyBorder="1"/>
    <xf numFmtId="0" fontId="24" fillId="0" borderId="41" xfId="79" applyFont="1" applyBorder="1" applyAlignment="1">
      <alignment wrapText="1"/>
    </xf>
    <xf numFmtId="0" fontId="30" fillId="0" borderId="13" xfId="79" applyFont="1" applyBorder="1" applyAlignment="1">
      <alignment wrapText="1"/>
    </xf>
    <xf numFmtId="0" fontId="24" fillId="0" borderId="19" xfId="75" applyFont="1" applyBorder="1" applyAlignment="1">
      <alignment wrapText="1"/>
    </xf>
    <xf numFmtId="3" fontId="24" fillId="0" borderId="41" xfId="79" applyNumberFormat="1" applyFont="1" applyBorder="1"/>
    <xf numFmtId="3" fontId="30" fillId="0" borderId="20" xfId="79" applyNumberFormat="1" applyFont="1" applyBorder="1" applyAlignment="1">
      <alignment wrapText="1"/>
    </xf>
    <xf numFmtId="0" fontId="24" fillId="0" borderId="0" xfId="0" applyFont="1" applyFill="1" applyAlignment="1">
      <alignment wrapText="1"/>
    </xf>
    <xf numFmtId="0" fontId="36" fillId="0" borderId="0" xfId="0" applyFont="1"/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right"/>
    </xf>
    <xf numFmtId="0" fontId="24" fillId="0" borderId="78" xfId="0" applyFont="1" applyFill="1" applyBorder="1" applyAlignment="1">
      <alignment horizontal="center" wrapText="1"/>
    </xf>
    <xf numFmtId="0" fontId="24" fillId="0" borderId="79" xfId="0" applyFont="1" applyFill="1" applyBorder="1" applyAlignment="1">
      <alignment horizontal="center" wrapText="1"/>
    </xf>
    <xf numFmtId="0" fontId="24" fillId="0" borderId="80" xfId="0" applyFont="1" applyFill="1" applyBorder="1" applyAlignment="1">
      <alignment horizontal="center" wrapText="1"/>
    </xf>
    <xf numFmtId="3" fontId="30" fillId="0" borderId="30" xfId="0" applyNumberFormat="1" applyFont="1" applyFill="1" applyBorder="1" applyAlignment="1">
      <alignment horizontal="left" wrapText="1"/>
    </xf>
    <xf numFmtId="3" fontId="30" fillId="0" borderId="31" xfId="0" applyNumberFormat="1" applyFont="1" applyFill="1" applyBorder="1" applyAlignment="1">
      <alignment horizontal="right" wrapText="1"/>
    </xf>
    <xf numFmtId="3" fontId="36" fillId="0" borderId="0" xfId="0" applyNumberFormat="1" applyFont="1"/>
    <xf numFmtId="3" fontId="24" fillId="0" borderId="28" xfId="0" applyNumberFormat="1" applyFont="1" applyFill="1" applyBorder="1" applyAlignment="1">
      <alignment horizontal="left" wrapText="1"/>
    </xf>
    <xf numFmtId="3" fontId="30" fillId="0" borderId="33" xfId="0" applyNumberFormat="1" applyFont="1" applyFill="1" applyBorder="1" applyAlignment="1">
      <alignment horizontal="right" wrapText="1"/>
    </xf>
    <xf numFmtId="3" fontId="30" fillId="0" borderId="80" xfId="0" applyNumberFormat="1" applyFont="1" applyFill="1" applyBorder="1" applyAlignment="1">
      <alignment horizontal="right" wrapText="1"/>
    </xf>
    <xf numFmtId="0" fontId="24" fillId="0" borderId="35" xfId="0" applyFont="1" applyFill="1" applyBorder="1" applyAlignment="1">
      <alignment wrapText="1"/>
    </xf>
    <xf numFmtId="3" fontId="24" fillId="0" borderId="36" xfId="0" applyNumberFormat="1" applyFont="1" applyFill="1" applyBorder="1"/>
    <xf numFmtId="3" fontId="30" fillId="0" borderId="20" xfId="0" applyNumberFormat="1" applyFont="1" applyFill="1" applyBorder="1" applyAlignment="1">
      <alignment horizontal="right" wrapText="1"/>
    </xf>
    <xf numFmtId="3" fontId="24" fillId="0" borderId="61" xfId="0" applyNumberFormat="1" applyFont="1" applyFill="1" applyBorder="1"/>
    <xf numFmtId="0" fontId="33" fillId="0" borderId="29" xfId="0" applyFont="1" applyFill="1" applyBorder="1" applyAlignment="1">
      <alignment wrapText="1"/>
    </xf>
    <xf numFmtId="3" fontId="33" fillId="0" borderId="20" xfId="0" applyNumberFormat="1" applyFont="1" applyFill="1" applyBorder="1"/>
    <xf numFmtId="1" fontId="30" fillId="0" borderId="20" xfId="0" applyNumberFormat="1" applyFont="1" applyFill="1" applyBorder="1"/>
    <xf numFmtId="0" fontId="30" fillId="0" borderId="20" xfId="0" applyFont="1" applyFill="1" applyBorder="1"/>
    <xf numFmtId="3" fontId="30" fillId="0" borderId="20" xfId="0" applyNumberFormat="1" applyFont="1" applyFill="1" applyBorder="1"/>
    <xf numFmtId="3" fontId="30" fillId="0" borderId="61" xfId="0" applyNumberFormat="1" applyFont="1" applyFill="1" applyBorder="1"/>
    <xf numFmtId="3" fontId="30" fillId="0" borderId="37" xfId="0" applyNumberFormat="1" applyFont="1" applyFill="1" applyBorder="1" applyAlignment="1">
      <alignment horizontal="right" wrapText="1"/>
    </xf>
    <xf numFmtId="3" fontId="30" fillId="0" borderId="38" xfId="0" applyNumberFormat="1" applyFont="1" applyFill="1" applyBorder="1" applyAlignment="1">
      <alignment horizontal="right"/>
    </xf>
    <xf numFmtId="3" fontId="24" fillId="0" borderId="81" xfId="0" applyNumberFormat="1" applyFont="1" applyFill="1" applyBorder="1"/>
    <xf numFmtId="3" fontId="30" fillId="0" borderId="24" xfId="0" applyNumberFormat="1" applyFont="1" applyFill="1" applyBorder="1"/>
    <xf numFmtId="0" fontId="30" fillId="0" borderId="75" xfId="0" applyFont="1" applyFill="1" applyBorder="1" applyAlignment="1">
      <alignment wrapText="1"/>
    </xf>
    <xf numFmtId="3" fontId="30" fillId="0" borderId="46" xfId="0" applyNumberFormat="1" applyFont="1" applyFill="1" applyBorder="1"/>
    <xf numFmtId="0" fontId="30" fillId="0" borderId="30" xfId="0" applyFont="1" applyFill="1" applyBorder="1" applyAlignment="1">
      <alignment wrapText="1"/>
    </xf>
    <xf numFmtId="3" fontId="30" fillId="0" borderId="31" xfId="0" applyNumberFormat="1" applyFont="1" applyFill="1" applyBorder="1"/>
    <xf numFmtId="0" fontId="36" fillId="0" borderId="0" xfId="0" applyFont="1" applyAlignment="1">
      <alignment wrapText="1"/>
    </xf>
    <xf numFmtId="0" fontId="36" fillId="0" borderId="0" xfId="71" applyFont="1"/>
    <xf numFmtId="0" fontId="24" fillId="0" borderId="0" xfId="71" applyFont="1" applyAlignment="1">
      <alignment horizontal="justify" wrapText="1"/>
    </xf>
    <xf numFmtId="0" fontId="36" fillId="0" borderId="0" xfId="71" applyFont="1" applyAlignment="1">
      <alignment wrapText="1"/>
    </xf>
    <xf numFmtId="0" fontId="39" fillId="0" borderId="20" xfId="71" applyFont="1" applyBorder="1" applyAlignment="1">
      <alignment horizontal="left" vertical="center" wrapText="1"/>
    </xf>
    <xf numFmtId="0" fontId="39" fillId="0" borderId="20" xfId="71" applyFont="1" applyBorder="1" applyAlignment="1">
      <alignment horizontal="left"/>
    </xf>
    <xf numFmtId="0" fontId="23" fillId="0" borderId="20" xfId="71" applyFont="1" applyBorder="1" applyAlignment="1">
      <alignment horizontal="right"/>
    </xf>
    <xf numFmtId="0" fontId="38" fillId="0" borderId="20" xfId="71" applyFont="1" applyBorder="1" applyAlignment="1">
      <alignment wrapText="1"/>
    </xf>
    <xf numFmtId="0" fontId="38" fillId="0" borderId="20" xfId="71" applyFont="1" applyBorder="1" applyAlignment="1"/>
    <xf numFmtId="3" fontId="38" fillId="0" borderId="20" xfId="71" applyNumberFormat="1" applyFont="1" applyBorder="1"/>
    <xf numFmtId="0" fontId="38" fillId="0" borderId="20" xfId="71" applyFont="1" applyBorder="1"/>
    <xf numFmtId="0" fontId="23" fillId="0" borderId="20" xfId="71" applyFont="1" applyBorder="1" applyAlignment="1">
      <alignment vertical="center" wrapText="1"/>
    </xf>
    <xf numFmtId="0" fontId="23" fillId="0" borderId="20" xfId="71" applyFont="1" applyBorder="1" applyAlignment="1"/>
    <xf numFmtId="3" fontId="23" fillId="0" borderId="20" xfId="71" applyNumberFormat="1" applyFont="1" applyBorder="1"/>
    <xf numFmtId="0" fontId="37" fillId="0" borderId="0" xfId="71" applyFont="1"/>
    <xf numFmtId="0" fontId="38" fillId="0" borderId="0" xfId="71" applyFont="1" applyBorder="1" applyAlignment="1">
      <alignment wrapText="1"/>
    </xf>
    <xf numFmtId="0" fontId="38" fillId="0" borderId="0" xfId="71" applyFont="1" applyBorder="1" applyAlignment="1"/>
    <xf numFmtId="0" fontId="38" fillId="0" borderId="0" xfId="71" applyFont="1" applyBorder="1"/>
    <xf numFmtId="0" fontId="38" fillId="0" borderId="0" xfId="71" applyFont="1" applyAlignment="1">
      <alignment wrapText="1"/>
    </xf>
    <xf numFmtId="0" fontId="38" fillId="0" borderId="0" xfId="71" applyFont="1"/>
    <xf numFmtId="0" fontId="23" fillId="0" borderId="20" xfId="71" applyFont="1" applyBorder="1" applyAlignment="1">
      <alignment wrapText="1"/>
    </xf>
    <xf numFmtId="0" fontId="23" fillId="0" borderId="20" xfId="71" applyFont="1" applyBorder="1" applyAlignment="1">
      <alignment horizontal="center" wrapText="1"/>
    </xf>
    <xf numFmtId="0" fontId="38" fillId="0" borderId="20" xfId="71" applyFont="1" applyBorder="1" applyAlignment="1">
      <alignment horizontal="center"/>
    </xf>
    <xf numFmtId="0" fontId="39" fillId="0" borderId="20" xfId="71" applyFont="1" applyBorder="1" applyAlignment="1">
      <alignment wrapText="1"/>
    </xf>
    <xf numFmtId="0" fontId="39" fillId="0" borderId="20" xfId="71" applyFont="1" applyBorder="1" applyAlignment="1">
      <alignment horizontal="center"/>
    </xf>
    <xf numFmtId="3" fontId="39" fillId="0" borderId="20" xfId="71" applyNumberFormat="1" applyFont="1" applyBorder="1"/>
    <xf numFmtId="3" fontId="36" fillId="0" borderId="0" xfId="71" applyNumberFormat="1" applyFont="1"/>
    <xf numFmtId="0" fontId="24" fillId="0" borderId="0" xfId="80" applyFont="1"/>
    <xf numFmtId="0" fontId="30" fillId="0" borderId="78" xfId="82" applyFont="1" applyBorder="1" applyAlignment="1">
      <alignment horizontal="center"/>
    </xf>
    <xf numFmtId="0" fontId="30" fillId="0" borderId="82" xfId="82" applyFont="1" applyBorder="1" applyAlignment="1">
      <alignment horizontal="center"/>
    </xf>
    <xf numFmtId="0" fontId="30" fillId="0" borderId="83" xfId="82" applyFont="1" applyBorder="1" applyAlignment="1">
      <alignment horizontal="center"/>
    </xf>
    <xf numFmtId="0" fontId="24" fillId="0" borderId="84" xfId="82" applyFont="1" applyBorder="1"/>
    <xf numFmtId="0" fontId="24" fillId="0" borderId="85" xfId="82" applyFont="1" applyBorder="1"/>
    <xf numFmtId="0" fontId="30" fillId="0" borderId="85" xfId="82" applyFont="1" applyBorder="1" applyAlignment="1">
      <alignment horizontal="center"/>
    </xf>
    <xf numFmtId="0" fontId="30" fillId="0" borderId="86" xfId="82" applyFont="1" applyBorder="1" applyAlignment="1">
      <alignment horizontal="center"/>
    </xf>
    <xf numFmtId="0" fontId="30" fillId="0" borderId="87" xfId="82" applyFont="1" applyBorder="1" applyAlignment="1">
      <alignment horizontal="center"/>
    </xf>
    <xf numFmtId="0" fontId="30" fillId="0" borderId="88" xfId="82" applyFont="1" applyBorder="1" applyAlignment="1">
      <alignment horizontal="center"/>
    </xf>
    <xf numFmtId="0" fontId="30" fillId="0" borderId="89" xfId="82" applyFont="1" applyBorder="1" applyAlignment="1">
      <alignment horizontal="center"/>
    </xf>
    <xf numFmtId="0" fontId="30" fillId="0" borderId="29" xfId="82" applyFont="1" applyBorder="1" applyAlignment="1">
      <alignment horizontal="center"/>
    </xf>
    <xf numFmtId="0" fontId="30" fillId="0" borderId="20" xfId="82" applyFont="1" applyBorder="1" applyAlignment="1">
      <alignment wrapText="1"/>
    </xf>
    <xf numFmtId="0" fontId="30" fillId="0" borderId="20" xfId="82" applyFont="1" applyBorder="1"/>
    <xf numFmtId="167" fontId="30" fillId="0" borderId="20" xfId="82" applyNumberFormat="1" applyFont="1" applyBorder="1" applyAlignment="1">
      <alignment horizontal="right"/>
    </xf>
    <xf numFmtId="167" fontId="30" fillId="0" borderId="38" xfId="82" applyNumberFormat="1" applyFont="1" applyBorder="1" applyAlignment="1">
      <alignment horizontal="right"/>
    </xf>
    <xf numFmtId="0" fontId="24" fillId="0" borderId="29" xfId="82" applyFont="1" applyBorder="1" applyAlignment="1">
      <alignment horizontal="center"/>
    </xf>
    <xf numFmtId="0" fontId="24" fillId="0" borderId="20" xfId="82" applyFont="1" applyBorder="1"/>
    <xf numFmtId="167" fontId="24" fillId="0" borderId="20" xfId="82" applyNumberFormat="1" applyFont="1" applyBorder="1" applyAlignment="1">
      <alignment horizontal="right"/>
    </xf>
    <xf numFmtId="167" fontId="24" fillId="0" borderId="38" xfId="82" applyNumberFormat="1" applyFont="1" applyBorder="1" applyAlignment="1">
      <alignment horizontal="right"/>
    </xf>
    <xf numFmtId="0" fontId="30" fillId="0" borderId="29" xfId="82" applyFont="1" applyBorder="1" applyAlignment="1">
      <alignment horizontal="center" wrapText="1"/>
    </xf>
    <xf numFmtId="0" fontId="30" fillId="0" borderId="36" xfId="82" applyFont="1" applyBorder="1" applyAlignment="1">
      <alignment wrapText="1"/>
    </xf>
    <xf numFmtId="0" fontId="30" fillId="0" borderId="36" xfId="82" applyFont="1" applyBorder="1"/>
    <xf numFmtId="167" fontId="30" fillId="0" borderId="36" xfId="82" applyNumberFormat="1" applyFont="1" applyBorder="1"/>
    <xf numFmtId="0" fontId="24" fillId="0" borderId="20" xfId="80" applyFont="1" applyBorder="1"/>
    <xf numFmtId="3" fontId="24" fillId="30" borderId="16" xfId="89" applyNumberFormat="1" applyFont="1" applyFill="1" applyBorder="1" applyAlignment="1">
      <alignment horizontal="right" wrapText="1"/>
    </xf>
    <xf numFmtId="3" fontId="24" fillId="0" borderId="20" xfId="82" applyNumberFormat="1" applyFont="1" applyBorder="1" applyAlignment="1">
      <alignment horizontal="right"/>
    </xf>
    <xf numFmtId="3" fontId="24" fillId="0" borderId="38" xfId="82" applyNumberFormat="1" applyFont="1" applyBorder="1" applyAlignment="1">
      <alignment horizontal="right"/>
    </xf>
    <xf numFmtId="0" fontId="24" fillId="0" borderId="20" xfId="82" applyFont="1" applyBorder="1" applyAlignment="1">
      <alignment wrapText="1"/>
    </xf>
    <xf numFmtId="0" fontId="30" fillId="0" borderId="39" xfId="82" applyFont="1" applyBorder="1" applyAlignment="1">
      <alignment horizontal="center" wrapText="1"/>
    </xf>
    <xf numFmtId="0" fontId="30" fillId="0" borderId="24" xfId="82" applyFont="1" applyBorder="1" applyAlignment="1">
      <alignment wrapText="1"/>
    </xf>
    <xf numFmtId="0" fontId="24" fillId="0" borderId="24" xfId="82" applyFont="1" applyBorder="1"/>
    <xf numFmtId="167" fontId="24" fillId="0" borderId="24" xfId="82" applyNumberFormat="1" applyFont="1" applyBorder="1" applyAlignment="1">
      <alignment horizontal="right"/>
    </xf>
    <xf numFmtId="167" fontId="24" fillId="0" borderId="40" xfId="82" applyNumberFormat="1" applyFont="1" applyBorder="1" applyAlignment="1">
      <alignment horizontal="right"/>
    </xf>
    <xf numFmtId="0" fontId="30" fillId="0" borderId="30" xfId="82" applyFont="1" applyBorder="1" applyAlignment="1">
      <alignment horizontal="center"/>
    </xf>
    <xf numFmtId="0" fontId="30" fillId="0" borderId="31" xfId="82" applyFont="1" applyBorder="1"/>
    <xf numFmtId="3" fontId="30" fillId="0" borderId="31" xfId="82" applyNumberFormat="1" applyFont="1" applyBorder="1" applyAlignment="1">
      <alignment horizontal="right"/>
    </xf>
    <xf numFmtId="3" fontId="30" fillId="0" borderId="32" xfId="82" applyNumberFormat="1" applyFont="1" applyBorder="1" applyAlignment="1">
      <alignment horizontal="right"/>
    </xf>
    <xf numFmtId="0" fontId="24" fillId="0" borderId="0" xfId="73" applyFont="1"/>
    <xf numFmtId="0" fontId="30" fillId="0" borderId="10" xfId="92" applyFont="1" applyBorder="1" applyAlignment="1">
      <alignment horizontal="center"/>
    </xf>
    <xf numFmtId="0" fontId="30" fillId="0" borderId="11" xfId="92" applyFont="1" applyBorder="1" applyAlignment="1">
      <alignment horizontal="center"/>
    </xf>
    <xf numFmtId="0" fontId="24" fillId="0" borderId="12" xfId="92" applyFont="1" applyBorder="1" applyAlignment="1">
      <alignment horizontal="center"/>
    </xf>
    <xf numFmtId="0" fontId="24" fillId="0" borderId="13" xfId="92" applyFont="1" applyBorder="1" applyAlignment="1">
      <alignment horizontal="center"/>
    </xf>
    <xf numFmtId="0" fontId="30" fillId="0" borderId="13" xfId="92" applyFont="1" applyBorder="1" applyAlignment="1">
      <alignment horizontal="center"/>
    </xf>
    <xf numFmtId="0" fontId="30" fillId="0" borderId="12" xfId="92" applyFont="1" applyBorder="1" applyAlignment="1">
      <alignment horizontal="center" wrapText="1"/>
    </xf>
    <xf numFmtId="0" fontId="24" fillId="0" borderId="14" xfId="92" applyFont="1" applyBorder="1" applyAlignment="1">
      <alignment horizontal="center"/>
    </xf>
    <xf numFmtId="0" fontId="24" fillId="0" borderId="15" xfId="92" applyFont="1" applyBorder="1" applyAlignment="1">
      <alignment horizontal="center"/>
    </xf>
    <xf numFmtId="0" fontId="30" fillId="0" borderId="15" xfId="92" applyFont="1" applyBorder="1" applyAlignment="1">
      <alignment horizontal="center"/>
    </xf>
    <xf numFmtId="0" fontId="24" fillId="0" borderId="15" xfId="92" applyFont="1" applyBorder="1" applyAlignment="1">
      <alignment horizontal="center" wrapText="1"/>
    </xf>
    <xf numFmtId="0" fontId="30" fillId="0" borderId="14" xfId="92" applyFont="1" applyBorder="1" applyAlignment="1">
      <alignment wrapText="1"/>
    </xf>
    <xf numFmtId="0" fontId="30" fillId="0" borderId="16" xfId="92" applyFont="1" applyBorder="1" applyAlignment="1">
      <alignment horizontal="center"/>
    </xf>
    <xf numFmtId="0" fontId="30" fillId="0" borderId="90" xfId="92" applyFont="1" applyBorder="1" applyAlignment="1">
      <alignment horizontal="center"/>
    </xf>
    <xf numFmtId="0" fontId="30" fillId="0" borderId="77" xfId="92" applyFont="1" applyBorder="1" applyAlignment="1">
      <alignment horizontal="center"/>
    </xf>
    <xf numFmtId="0" fontId="30" fillId="0" borderId="16" xfId="73" applyFont="1" applyBorder="1" applyAlignment="1">
      <alignment horizontal="center"/>
    </xf>
    <xf numFmtId="0" fontId="30" fillId="0" borderId="11" xfId="92" applyFont="1" applyBorder="1"/>
    <xf numFmtId="0" fontId="24" fillId="29" borderId="11" xfId="92" applyFont="1" applyFill="1" applyBorder="1"/>
    <xf numFmtId="0" fontId="24" fillId="0" borderId="91" xfId="92" applyFont="1" applyBorder="1"/>
    <xf numFmtId="0" fontId="24" fillId="0" borderId="92" xfId="92" applyFont="1" applyBorder="1"/>
    <xf numFmtId="0" fontId="24" fillId="0" borderId="16" xfId="73" applyFont="1" applyBorder="1"/>
    <xf numFmtId="0" fontId="30" fillId="0" borderId="13" xfId="92" applyFont="1" applyBorder="1"/>
    <xf numFmtId="0" fontId="24" fillId="29" borderId="13" xfId="92" applyFont="1" applyFill="1" applyBorder="1"/>
    <xf numFmtId="0" fontId="24" fillId="0" borderId="13" xfId="92" applyFont="1" applyBorder="1"/>
    <xf numFmtId="0" fontId="24" fillId="0" borderId="0" xfId="92" applyFont="1" applyBorder="1"/>
    <xf numFmtId="0" fontId="24" fillId="0" borderId="16" xfId="92" applyFont="1" applyBorder="1" applyAlignment="1">
      <alignment horizontal="center"/>
    </xf>
    <xf numFmtId="0" fontId="24" fillId="0" borderId="16" xfId="92" applyFont="1" applyBorder="1"/>
    <xf numFmtId="0" fontId="24" fillId="0" borderId="19" xfId="92" applyFont="1" applyBorder="1"/>
    <xf numFmtId="0" fontId="30" fillId="0" borderId="91" xfId="92" applyFont="1" applyBorder="1"/>
    <xf numFmtId="0" fontId="24" fillId="0" borderId="11" xfId="92" applyFont="1" applyBorder="1"/>
    <xf numFmtId="0" fontId="24" fillId="0" borderId="50" xfId="92" applyFont="1" applyBorder="1"/>
    <xf numFmtId="0" fontId="30" fillId="0" borderId="93" xfId="92" applyFont="1" applyBorder="1"/>
    <xf numFmtId="167" fontId="30" fillId="0" borderId="16" xfId="92" applyNumberFormat="1" applyFont="1" applyBorder="1"/>
    <xf numFmtId="0" fontId="24" fillId="0" borderId="16" xfId="73" applyFont="1" applyBorder="1" applyAlignment="1">
      <alignment wrapText="1"/>
    </xf>
    <xf numFmtId="0" fontId="24" fillId="0" borderId="16" xfId="73" applyFont="1" applyBorder="1" applyAlignment="1">
      <alignment horizontal="center"/>
    </xf>
    <xf numFmtId="3" fontId="24" fillId="0" borderId="16" xfId="92" applyNumberFormat="1" applyFont="1" applyBorder="1"/>
    <xf numFmtId="3" fontId="30" fillId="0" borderId="19" xfId="92" applyNumberFormat="1" applyFont="1" applyBorder="1"/>
    <xf numFmtId="3" fontId="24" fillId="0" borderId="16" xfId="73" applyNumberFormat="1" applyFont="1" applyBorder="1"/>
    <xf numFmtId="167" fontId="24" fillId="0" borderId="16" xfId="92" applyNumberFormat="1" applyFont="1" applyBorder="1"/>
    <xf numFmtId="3" fontId="24" fillId="0" borderId="19" xfId="92" applyNumberFormat="1" applyFont="1" applyBorder="1"/>
    <xf numFmtId="0" fontId="30" fillId="0" borderId="16" xfId="73" applyFont="1" applyBorder="1" applyAlignment="1">
      <alignment wrapText="1"/>
    </xf>
    <xf numFmtId="3" fontId="30" fillId="0" borderId="16" xfId="92" applyNumberFormat="1" applyFont="1" applyBorder="1"/>
    <xf numFmtId="0" fontId="30" fillId="0" borderId="0" xfId="73" applyFont="1"/>
    <xf numFmtId="0" fontId="24" fillId="0" borderId="10" xfId="73" applyFont="1" applyBorder="1" applyAlignment="1">
      <alignment horizontal="center"/>
    </xf>
    <xf numFmtId="0" fontId="30" fillId="0" borderId="16" xfId="92" applyFont="1" applyBorder="1"/>
    <xf numFmtId="0" fontId="24" fillId="29" borderId="16" xfId="92" applyFont="1" applyFill="1" applyBorder="1"/>
    <xf numFmtId="0" fontId="24" fillId="0" borderId="20" xfId="91" applyFont="1" applyBorder="1" applyAlignment="1">
      <alignment horizontal="left" wrapText="1"/>
    </xf>
    <xf numFmtId="0" fontId="24" fillId="0" borderId="20" xfId="91" applyFont="1" applyBorder="1" applyAlignment="1">
      <alignment horizontal="center"/>
    </xf>
    <xf numFmtId="3" fontId="24" fillId="0" borderId="16" xfId="92" applyNumberFormat="1" applyFont="1" applyBorder="1" applyAlignment="1">
      <alignment horizontal="right" wrapText="1"/>
    </xf>
    <xf numFmtId="3" fontId="24" fillId="0" borderId="16" xfId="92" applyNumberFormat="1" applyFont="1" applyBorder="1" applyAlignment="1">
      <alignment horizontal="right"/>
    </xf>
    <xf numFmtId="0" fontId="24" fillId="0" borderId="16" xfId="92" applyFont="1" applyBorder="1" applyAlignment="1">
      <alignment wrapText="1"/>
    </xf>
    <xf numFmtId="0" fontId="24" fillId="30" borderId="16" xfId="92" applyFont="1" applyFill="1" applyBorder="1" applyAlignment="1">
      <alignment horizontal="center"/>
    </xf>
    <xf numFmtId="0" fontId="24" fillId="0" borderId="0" xfId="74" applyFont="1"/>
    <xf numFmtId="0" fontId="24" fillId="0" borderId="0" xfId="74" applyFont="1" applyFill="1"/>
    <xf numFmtId="3" fontId="24" fillId="0" borderId="0" xfId="74" applyNumberFormat="1" applyFont="1" applyFill="1"/>
    <xf numFmtId="3" fontId="30" fillId="0" borderId="0" xfId="74" applyNumberFormat="1" applyFont="1" applyFill="1"/>
    <xf numFmtId="0" fontId="30" fillId="0" borderId="0" xfId="74" applyFont="1" applyFill="1"/>
    <xf numFmtId="0" fontId="34" fillId="28" borderId="0" xfId="74" applyFont="1" applyFill="1" applyAlignment="1"/>
    <xf numFmtId="3" fontId="34" fillId="0" borderId="0" xfId="74" applyNumberFormat="1" applyFont="1" applyFill="1" applyAlignment="1"/>
    <xf numFmtId="0" fontId="24" fillId="0" borderId="0" xfId="74" applyFont="1" applyFill="1" applyBorder="1" applyAlignment="1"/>
    <xf numFmtId="0" fontId="24" fillId="0" borderId="0" xfId="74" applyFont="1" applyFill="1" applyAlignment="1"/>
    <xf numFmtId="0" fontId="34" fillId="0" borderId="0" xfId="74" applyFont="1" applyFill="1" applyBorder="1" applyAlignment="1"/>
    <xf numFmtId="0" fontId="34" fillId="0" borderId="0" xfId="74" applyFont="1" applyBorder="1" applyAlignment="1">
      <alignment horizontal="right" wrapText="1"/>
    </xf>
    <xf numFmtId="3" fontId="24" fillId="0" borderId="0" xfId="74" applyNumberFormat="1" applyFont="1" applyFill="1" applyAlignment="1"/>
    <xf numFmtId="0" fontId="24" fillId="0" borderId="76" xfId="74" applyFont="1" applyFill="1" applyBorder="1" applyAlignment="1"/>
    <xf numFmtId="0" fontId="40" fillId="0" borderId="16" xfId="74" applyFont="1" applyFill="1" applyBorder="1"/>
    <xf numFmtId="3" fontId="34" fillId="0" borderId="16" xfId="74" applyNumberFormat="1" applyFont="1" applyFill="1" applyBorder="1" applyAlignment="1">
      <alignment horizontal="right"/>
    </xf>
    <xf numFmtId="0" fontId="34" fillId="0" borderId="16" xfId="74" applyFont="1" applyFill="1" applyBorder="1" applyAlignment="1">
      <alignment horizontal="right"/>
    </xf>
    <xf numFmtId="0" fontId="24" fillId="0" borderId="16" xfId="74" applyFont="1" applyFill="1" applyBorder="1"/>
    <xf numFmtId="3" fontId="24" fillId="0" borderId="16" xfId="74" applyNumberFormat="1" applyFont="1" applyFill="1" applyBorder="1"/>
    <xf numFmtId="0" fontId="34" fillId="0" borderId="16" xfId="74" applyFont="1" applyFill="1" applyBorder="1"/>
    <xf numFmtId="3" fontId="34" fillId="0" borderId="16" xfId="74" applyNumberFormat="1" applyFont="1" applyFill="1" applyBorder="1"/>
    <xf numFmtId="0" fontId="24" fillId="0" borderId="0" xfId="74" applyFont="1" applyBorder="1"/>
    <xf numFmtId="3" fontId="24" fillId="0" borderId="0" xfId="74" applyNumberFormat="1" applyFont="1" applyBorder="1"/>
    <xf numFmtId="3" fontId="30" fillId="0" borderId="0" xfId="74" applyNumberFormat="1" applyFont="1"/>
    <xf numFmtId="0" fontId="30" fillId="0" borderId="0" xfId="74" applyFont="1"/>
    <xf numFmtId="0" fontId="34" fillId="0" borderId="76" xfId="74" applyFont="1" applyFill="1" applyBorder="1" applyAlignment="1"/>
    <xf numFmtId="3" fontId="24" fillId="0" borderId="0" xfId="74" applyNumberFormat="1" applyFont="1"/>
    <xf numFmtId="168" fontId="30" fillId="0" borderId="51" xfId="53" applyNumberFormat="1" applyFont="1" applyBorder="1" applyAlignment="1">
      <alignment horizontal="center" vertical="center"/>
    </xf>
    <xf numFmtId="168" fontId="30" fillId="0" borderId="69" xfId="53" applyNumberFormat="1" applyFont="1" applyBorder="1" applyAlignment="1">
      <alignment vertical="center"/>
    </xf>
    <xf numFmtId="168" fontId="24" fillId="0" borderId="69" xfId="53" applyNumberFormat="1" applyFont="1" applyBorder="1" applyAlignment="1">
      <alignment vertical="center"/>
    </xf>
    <xf numFmtId="0" fontId="30" fillId="0" borderId="51" xfId="89" applyFont="1" applyFill="1" applyBorder="1" applyAlignment="1">
      <alignment horizontal="center" vertical="center" wrapText="1"/>
    </xf>
    <xf numFmtId="3" fontId="24" fillId="31" borderId="69" xfId="87" applyNumberFormat="1" applyFont="1" applyFill="1" applyBorder="1" applyAlignment="1">
      <alignment horizontal="right" vertical="center" wrapText="1"/>
    </xf>
    <xf numFmtId="3" fontId="24" fillId="31" borderId="53" xfId="87" applyNumberFormat="1" applyFont="1" applyFill="1" applyBorder="1" applyAlignment="1">
      <alignment horizontal="right" vertical="center" wrapText="1"/>
    </xf>
    <xf numFmtId="3" fontId="24" fillId="31" borderId="70" xfId="87" applyNumberFormat="1" applyFont="1" applyFill="1" applyBorder="1" applyAlignment="1">
      <alignment horizontal="right" vertical="center" wrapText="1"/>
    </xf>
    <xf numFmtId="3" fontId="24" fillId="0" borderId="53" xfId="69" applyNumberFormat="1" applyFont="1" applyFill="1" applyBorder="1" applyAlignment="1">
      <alignment horizontal="right"/>
    </xf>
    <xf numFmtId="3" fontId="24" fillId="0" borderId="53" xfId="69" applyNumberFormat="1" applyFont="1" applyFill="1" applyBorder="1" applyAlignment="1"/>
    <xf numFmtId="3" fontId="24" fillId="0" borderId="69" xfId="69" applyNumberFormat="1" applyFont="1" applyFill="1" applyBorder="1" applyAlignment="1"/>
    <xf numFmtId="3" fontId="24" fillId="0" borderId="70" xfId="69" applyNumberFormat="1" applyFont="1" applyFill="1" applyBorder="1" applyAlignment="1"/>
    <xf numFmtId="3" fontId="30" fillId="0" borderId="94" xfId="70" applyNumberFormat="1" applyFont="1" applyBorder="1" applyAlignment="1">
      <alignment wrapText="1"/>
    </xf>
    <xf numFmtId="3" fontId="30" fillId="0" borderId="70" xfId="69" applyNumberFormat="1" applyFont="1" applyBorder="1" applyAlignment="1"/>
    <xf numFmtId="168" fontId="24" fillId="30" borderId="53" xfId="53" applyNumberFormat="1" applyFont="1" applyFill="1" applyBorder="1" applyAlignment="1">
      <alignment vertical="center"/>
    </xf>
    <xf numFmtId="168" fontId="30" fillId="30" borderId="53" xfId="53" applyNumberFormat="1" applyFont="1" applyFill="1" applyBorder="1" applyAlignment="1">
      <alignment vertical="center"/>
    </xf>
    <xf numFmtId="168" fontId="34" fillId="30" borderId="53" xfId="53" applyNumberFormat="1" applyFont="1" applyFill="1" applyBorder="1" applyAlignment="1">
      <alignment vertical="center"/>
    </xf>
    <xf numFmtId="168" fontId="30" fillId="30" borderId="53" xfId="53" applyNumberFormat="1" applyFont="1" applyFill="1" applyBorder="1"/>
    <xf numFmtId="168" fontId="30" fillId="30" borderId="95" xfId="53" applyNumberFormat="1" applyFont="1" applyFill="1" applyBorder="1"/>
    <xf numFmtId="168" fontId="24" fillId="30" borderId="53" xfId="53" applyNumberFormat="1" applyFont="1" applyFill="1" applyBorder="1" applyAlignment="1">
      <alignment vertical="center" wrapText="1"/>
    </xf>
    <xf numFmtId="168" fontId="24" fillId="30" borderId="0" xfId="53" applyNumberFormat="1" applyFont="1" applyFill="1" applyBorder="1" applyAlignment="1">
      <alignment vertical="center"/>
    </xf>
    <xf numFmtId="168" fontId="24" fillId="30" borderId="95" xfId="53" applyNumberFormat="1" applyFont="1" applyFill="1" applyBorder="1" applyAlignment="1">
      <alignment vertical="center"/>
    </xf>
    <xf numFmtId="168" fontId="24" fillId="30" borderId="51" xfId="53" applyNumberFormat="1" applyFont="1" applyFill="1" applyBorder="1" applyAlignment="1">
      <alignment vertical="center"/>
    </xf>
    <xf numFmtId="168" fontId="30" fillId="30" borderId="53" xfId="53" applyNumberFormat="1" applyFont="1" applyFill="1" applyBorder="1" applyAlignment="1">
      <alignment horizontal="right" vertical="center" wrapText="1"/>
    </xf>
    <xf numFmtId="3" fontId="33" fillId="0" borderId="29" xfId="69" applyNumberFormat="1" applyFont="1" applyBorder="1" applyAlignment="1">
      <alignment wrapText="1"/>
    </xf>
    <xf numFmtId="0" fontId="33" fillId="0" borderId="29" xfId="0" applyFont="1" applyFill="1" applyBorder="1" applyAlignment="1">
      <alignment horizontal="left" wrapText="1"/>
    </xf>
    <xf numFmtId="168" fontId="30" fillId="0" borderId="51" xfId="53" applyNumberFormat="1" applyFont="1" applyFill="1" applyBorder="1" applyAlignment="1">
      <alignment horizontal="center" vertical="center" wrapText="1"/>
    </xf>
    <xf numFmtId="3" fontId="24" fillId="0" borderId="53" xfId="0" applyNumberFormat="1" applyFont="1" applyFill="1" applyBorder="1"/>
    <xf numFmtId="168" fontId="30" fillId="0" borderId="53" xfId="53" applyNumberFormat="1" applyFont="1" applyFill="1" applyBorder="1" applyAlignment="1">
      <alignment horizontal="center" vertical="center" wrapText="1"/>
    </xf>
    <xf numFmtId="168" fontId="24" fillId="0" borderId="53" xfId="53" applyNumberFormat="1" applyFont="1" applyFill="1" applyBorder="1"/>
    <xf numFmtId="168" fontId="24" fillId="32" borderId="53" xfId="53" applyNumberFormat="1" applyFont="1" applyFill="1" applyBorder="1"/>
    <xf numFmtId="168" fontId="24" fillId="0" borderId="70" xfId="53" applyNumberFormat="1" applyFont="1" applyFill="1" applyBorder="1"/>
    <xf numFmtId="0" fontId="24" fillId="0" borderId="29" xfId="87" applyFont="1" applyBorder="1" applyAlignment="1">
      <alignment horizontal="left" vertical="center" wrapText="1"/>
    </xf>
    <xf numFmtId="0" fontId="24" fillId="0" borderId="84" xfId="0" applyFont="1" applyFill="1" applyBorder="1" applyAlignment="1">
      <alignment horizontal="left" wrapText="1"/>
    </xf>
    <xf numFmtId="3" fontId="24" fillId="31" borderId="61" xfId="87" applyNumberFormat="1" applyFont="1" applyFill="1" applyBorder="1" applyAlignment="1">
      <alignment horizontal="right" vertical="center" wrapText="1"/>
    </xf>
    <xf numFmtId="3" fontId="24" fillId="31" borderId="81" xfId="87" applyNumberFormat="1" applyFont="1" applyFill="1" applyBorder="1" applyAlignment="1">
      <alignment horizontal="right" vertical="center" wrapText="1"/>
    </xf>
    <xf numFmtId="0" fontId="30" fillId="0" borderId="44" xfId="89" applyFont="1" applyFill="1" applyBorder="1" applyAlignment="1">
      <alignment horizontal="center" vertical="center" wrapText="1"/>
    </xf>
    <xf numFmtId="3" fontId="24" fillId="0" borderId="53" xfId="75" applyNumberFormat="1" applyFont="1" applyBorder="1"/>
    <xf numFmtId="3" fontId="30" fillId="0" borderId="53" xfId="75" applyNumberFormat="1" applyFont="1" applyBorder="1"/>
    <xf numFmtId="3" fontId="24" fillId="0" borderId="53" xfId="75" applyNumberFormat="1" applyFont="1" applyFill="1" applyBorder="1"/>
    <xf numFmtId="3" fontId="24" fillId="0" borderId="94" xfId="75" applyNumberFormat="1" applyFont="1" applyBorder="1"/>
    <xf numFmtId="3" fontId="24" fillId="31" borderId="20" xfId="87" applyNumberFormat="1" applyFont="1" applyFill="1" applyBorder="1" applyAlignment="1">
      <alignment horizontal="right" wrapText="1"/>
    </xf>
    <xf numFmtId="3" fontId="24" fillId="31" borderId="53" xfId="87" applyNumberFormat="1" applyFont="1" applyFill="1" applyBorder="1" applyAlignment="1">
      <alignment horizontal="right" wrapText="1"/>
    </xf>
    <xf numFmtId="3" fontId="30" fillId="30" borderId="96" xfId="89" applyNumberFormat="1" applyFont="1" applyFill="1" applyBorder="1" applyAlignment="1">
      <alignment horizontal="right" vertical="center" wrapText="1"/>
    </xf>
    <xf numFmtId="3" fontId="24" fillId="0" borderId="20" xfId="89" applyNumberFormat="1" applyFont="1" applyFill="1" applyBorder="1" applyAlignment="1">
      <alignment vertical="center"/>
    </xf>
    <xf numFmtId="3" fontId="24" fillId="30" borderId="20" xfId="89" applyNumberFormat="1" applyFont="1" applyFill="1" applyBorder="1" applyAlignment="1">
      <alignment vertical="center"/>
    </xf>
    <xf numFmtId="0" fontId="33" fillId="0" borderId="75" xfId="0" applyFont="1" applyBorder="1" applyAlignment="1">
      <alignment horizontal="left" wrapText="1" indent="5"/>
    </xf>
    <xf numFmtId="3" fontId="33" fillId="0" borderId="46" xfId="75" applyNumberFormat="1" applyFont="1" applyBorder="1"/>
    <xf numFmtId="3" fontId="33" fillId="0" borderId="47" xfId="75" applyNumberFormat="1" applyFont="1" applyBorder="1"/>
    <xf numFmtId="3" fontId="33" fillId="0" borderId="53" xfId="69" applyNumberFormat="1" applyFont="1" applyFill="1" applyBorder="1" applyAlignment="1">
      <alignment horizontal="right"/>
    </xf>
    <xf numFmtId="0" fontId="30" fillId="31" borderId="29" xfId="0" applyFont="1" applyFill="1" applyBorder="1" applyAlignment="1">
      <alignment wrapText="1"/>
    </xf>
    <xf numFmtId="3" fontId="30" fillId="31" borderId="20" xfId="76" applyNumberFormat="1" applyFont="1" applyFill="1" applyBorder="1"/>
    <xf numFmtId="3" fontId="30" fillId="31" borderId="38" xfId="0" applyNumberFormat="1" applyFont="1" applyFill="1" applyBorder="1"/>
    <xf numFmtId="0" fontId="24" fillId="0" borderId="22" xfId="87" applyFont="1" applyFill="1" applyBorder="1" applyAlignment="1">
      <alignment wrapText="1"/>
    </xf>
    <xf numFmtId="3" fontId="24" fillId="0" borderId="70" xfId="89" applyNumberFormat="1" applyFont="1" applyFill="1" applyBorder="1" applyAlignment="1">
      <alignment vertical="center"/>
    </xf>
    <xf numFmtId="3" fontId="24" fillId="0" borderId="40" xfId="89" applyNumberFormat="1" applyFont="1" applyFill="1" applyBorder="1" applyAlignment="1">
      <alignment vertical="center"/>
    </xf>
    <xf numFmtId="0" fontId="24" fillId="0" borderId="20" xfId="87" applyFont="1" applyFill="1" applyBorder="1" applyAlignment="1">
      <alignment wrapText="1"/>
    </xf>
    <xf numFmtId="3" fontId="24" fillId="30" borderId="68" xfId="89" applyNumberFormat="1" applyFont="1" applyFill="1" applyBorder="1" applyAlignment="1">
      <alignment horizontal="right" wrapText="1"/>
    </xf>
    <xf numFmtId="3" fontId="24" fillId="30" borderId="97" xfId="89" applyNumberFormat="1" applyFont="1" applyFill="1" applyBorder="1" applyAlignment="1">
      <alignment horizontal="right" vertical="center" wrapText="1"/>
    </xf>
    <xf numFmtId="3" fontId="30" fillId="30" borderId="69" xfId="76" applyNumberFormat="1" applyFont="1" applyFill="1" applyBorder="1" applyAlignment="1">
      <alignment horizontal="right"/>
    </xf>
    <xf numFmtId="3" fontId="30" fillId="30" borderId="53" xfId="76" applyNumberFormat="1" applyFont="1" applyFill="1" applyBorder="1" applyAlignment="1">
      <alignment horizontal="right"/>
    </xf>
    <xf numFmtId="3" fontId="30" fillId="0" borderId="53" xfId="0" applyNumberFormat="1" applyFont="1" applyBorder="1" applyAlignment="1">
      <alignment horizontal="right"/>
    </xf>
    <xf numFmtId="3" fontId="24" fillId="0" borderId="53" xfId="0" applyNumberFormat="1" applyFont="1" applyBorder="1" applyAlignment="1">
      <alignment horizontal="right"/>
    </xf>
    <xf numFmtId="3" fontId="24" fillId="30" borderId="53" xfId="76" applyNumberFormat="1" applyFont="1" applyFill="1" applyBorder="1" applyAlignment="1">
      <alignment horizontal="right"/>
    </xf>
    <xf numFmtId="0" fontId="24" fillId="0" borderId="53" xfId="0" applyFont="1" applyBorder="1"/>
    <xf numFmtId="3" fontId="24" fillId="0" borderId="53" xfId="76" applyNumberFormat="1" applyFont="1" applyBorder="1"/>
    <xf numFmtId="3" fontId="24" fillId="0" borderId="53" xfId="76" applyNumberFormat="1" applyFont="1" applyFill="1" applyBorder="1"/>
    <xf numFmtId="3" fontId="30" fillId="0" borderId="53" xfId="76" applyNumberFormat="1" applyFont="1" applyBorder="1"/>
    <xf numFmtId="3" fontId="24" fillId="0" borderId="53" xfId="0" applyNumberFormat="1" applyFont="1" applyBorder="1"/>
    <xf numFmtId="3" fontId="30" fillId="0" borderId="53" xfId="0" applyNumberFormat="1" applyFont="1" applyFill="1" applyBorder="1"/>
    <xf numFmtId="3" fontId="30" fillId="31" borderId="53" xfId="0" applyNumberFormat="1" applyFont="1" applyFill="1" applyBorder="1"/>
    <xf numFmtId="3" fontId="30" fillId="30" borderId="53" xfId="76" applyNumberFormat="1" applyFont="1" applyFill="1" applyBorder="1"/>
    <xf numFmtId="3" fontId="24" fillId="30" borderId="53" xfId="76" applyNumberFormat="1" applyFont="1" applyFill="1" applyBorder="1"/>
    <xf numFmtId="168" fontId="24" fillId="0" borderId="53" xfId="53" applyNumberFormat="1" applyFont="1" applyBorder="1"/>
    <xf numFmtId="168" fontId="24" fillId="0" borderId="98" xfId="53" applyNumberFormat="1" applyFont="1" applyBorder="1"/>
    <xf numFmtId="168" fontId="30" fillId="0" borderId="53" xfId="53" applyNumberFormat="1" applyFont="1" applyBorder="1"/>
    <xf numFmtId="3" fontId="30" fillId="0" borderId="51" xfId="76" applyNumberFormat="1" applyFont="1" applyBorder="1"/>
    <xf numFmtId="3" fontId="24" fillId="0" borderId="99" xfId="0" applyNumberFormat="1" applyFont="1" applyBorder="1"/>
    <xf numFmtId="3" fontId="24" fillId="0" borderId="100" xfId="0" applyNumberFormat="1" applyFont="1" applyBorder="1"/>
    <xf numFmtId="3" fontId="24" fillId="0" borderId="101" xfId="0" applyNumberFormat="1" applyFont="1" applyBorder="1"/>
    <xf numFmtId="3" fontId="30" fillId="0" borderId="43" xfId="0" applyNumberFormat="1" applyFont="1" applyBorder="1"/>
    <xf numFmtId="0" fontId="30" fillId="30" borderId="21" xfId="87" applyFont="1" applyFill="1" applyBorder="1" applyAlignment="1">
      <alignment wrapText="1"/>
    </xf>
    <xf numFmtId="0" fontId="24" fillId="31" borderId="29" xfId="0" applyFont="1" applyFill="1" applyBorder="1" applyAlignment="1">
      <alignment wrapText="1"/>
    </xf>
    <xf numFmtId="3" fontId="24" fillId="31" borderId="53" xfId="0" applyNumberFormat="1" applyFont="1" applyFill="1" applyBorder="1"/>
    <xf numFmtId="3" fontId="24" fillId="31" borderId="38" xfId="0" applyNumberFormat="1" applyFont="1" applyFill="1" applyBorder="1"/>
    <xf numFmtId="168" fontId="30" fillId="0" borderId="40" xfId="53" applyNumberFormat="1" applyFont="1" applyFill="1" applyBorder="1"/>
    <xf numFmtId="3" fontId="30" fillId="0" borderId="99" xfId="0" applyNumberFormat="1" applyFont="1" applyBorder="1"/>
    <xf numFmtId="168" fontId="24" fillId="0" borderId="70" xfId="53" applyNumberFormat="1" applyFont="1" applyFill="1" applyBorder="1" applyAlignment="1"/>
    <xf numFmtId="3" fontId="30" fillId="0" borderId="0" xfId="72" applyNumberFormat="1" applyFont="1"/>
    <xf numFmtId="0" fontId="30" fillId="0" borderId="33" xfId="89" applyFont="1" applyBorder="1" applyAlignment="1">
      <alignment horizontal="center" vertical="center" wrapText="1"/>
    </xf>
    <xf numFmtId="0" fontId="30" fillId="0" borderId="34" xfId="89" applyFont="1" applyBorder="1" applyAlignment="1">
      <alignment horizontal="center" vertical="center" wrapText="1"/>
    </xf>
    <xf numFmtId="0" fontId="24" fillId="0" borderId="38" xfId="75" applyFont="1" applyBorder="1"/>
    <xf numFmtId="0" fontId="30" fillId="0" borderId="38" xfId="75" applyFont="1" applyBorder="1"/>
    <xf numFmtId="168" fontId="24" fillId="0" borderId="36" xfId="53" applyNumberFormat="1" applyFont="1" applyBorder="1"/>
    <xf numFmtId="168" fontId="24" fillId="0" borderId="24" xfId="53" applyNumberFormat="1" applyFont="1" applyBorder="1"/>
    <xf numFmtId="0" fontId="24" fillId="0" borderId="24" xfId="75" applyFont="1" applyBorder="1"/>
    <xf numFmtId="0" fontId="24" fillId="0" borderId="40" xfId="75" applyFont="1" applyBorder="1"/>
    <xf numFmtId="168" fontId="30" fillId="0" borderId="31" xfId="53" applyNumberFormat="1" applyFont="1" applyBorder="1"/>
    <xf numFmtId="0" fontId="30" fillId="0" borderId="31" xfId="75" applyFont="1" applyBorder="1"/>
    <xf numFmtId="0" fontId="30" fillId="0" borderId="102" xfId="75" applyFont="1" applyBorder="1"/>
    <xf numFmtId="0" fontId="30" fillId="0" borderId="103" xfId="75" applyFont="1" applyBorder="1"/>
    <xf numFmtId="0" fontId="24" fillId="0" borderId="104" xfId="75" applyFont="1" applyBorder="1" applyAlignment="1">
      <alignment wrapText="1"/>
    </xf>
    <xf numFmtId="0" fontId="24" fillId="0" borderId="105" xfId="75" applyFont="1" applyBorder="1" applyAlignment="1">
      <alignment wrapText="1"/>
    </xf>
    <xf numFmtId="0" fontId="24" fillId="0" borderId="105" xfId="75" applyFont="1" applyFill="1" applyBorder="1" applyAlignment="1">
      <alignment wrapText="1"/>
    </xf>
    <xf numFmtId="0" fontId="30" fillId="0" borderId="105" xfId="75" applyFont="1" applyBorder="1" applyAlignment="1">
      <alignment wrapText="1"/>
    </xf>
    <xf numFmtId="0" fontId="30" fillId="0" borderId="106" xfId="75" applyFont="1" applyBorder="1" applyAlignment="1">
      <alignment wrapText="1"/>
    </xf>
    <xf numFmtId="0" fontId="30" fillId="0" borderId="80" xfId="89" applyFont="1" applyBorder="1" applyAlignment="1">
      <alignment horizontal="center" vertical="center" wrapText="1"/>
    </xf>
    <xf numFmtId="0" fontId="30" fillId="0" borderId="107" xfId="89" applyFont="1" applyBorder="1" applyAlignment="1">
      <alignment horizontal="center" vertical="center" wrapText="1"/>
    </xf>
    <xf numFmtId="0" fontId="30" fillId="0" borderId="79" xfId="89" applyFont="1" applyBorder="1" applyAlignment="1">
      <alignment horizontal="center" vertical="center" wrapText="1"/>
    </xf>
    <xf numFmtId="0" fontId="24" fillId="0" borderId="48" xfId="75" applyFont="1" applyBorder="1" applyAlignment="1">
      <alignment wrapText="1"/>
    </xf>
    <xf numFmtId="0" fontId="24" fillId="0" borderId="24" xfId="75" applyFont="1" applyBorder="1" applyAlignment="1">
      <alignment wrapText="1"/>
    </xf>
    <xf numFmtId="0" fontId="24" fillId="0" borderId="17" xfId="75" applyFont="1" applyBorder="1"/>
    <xf numFmtId="168" fontId="24" fillId="0" borderId="18" xfId="75" applyNumberFormat="1" applyFont="1" applyBorder="1"/>
    <xf numFmtId="3" fontId="30" fillId="0" borderId="18" xfId="75" applyNumberFormat="1" applyFont="1" applyBorder="1"/>
    <xf numFmtId="3" fontId="24" fillId="0" borderId="18" xfId="75" applyNumberFormat="1" applyFont="1" applyBorder="1"/>
    <xf numFmtId="0" fontId="30" fillId="0" borderId="18" xfId="75" applyFont="1" applyBorder="1" applyAlignment="1">
      <alignment wrapText="1"/>
    </xf>
    <xf numFmtId="0" fontId="24" fillId="0" borderId="18" xfId="75" applyFont="1" applyBorder="1"/>
    <xf numFmtId="0" fontId="30" fillId="0" borderId="18" xfId="75" applyFont="1" applyBorder="1"/>
    <xf numFmtId="3" fontId="30" fillId="0" borderId="45" xfId="75" applyNumberFormat="1" applyFont="1" applyBorder="1"/>
    <xf numFmtId="0" fontId="24" fillId="0" borderId="63" xfId="75" applyFont="1" applyBorder="1" applyAlignment="1">
      <alignment wrapText="1"/>
    </xf>
    <xf numFmtId="0" fontId="30" fillId="0" borderId="38" xfId="75" applyFont="1" applyBorder="1" applyAlignment="1">
      <alignment wrapText="1"/>
    </xf>
    <xf numFmtId="0" fontId="30" fillId="0" borderId="65" xfId="75" applyFont="1" applyBorder="1" applyAlignment="1">
      <alignment wrapText="1"/>
    </xf>
    <xf numFmtId="0" fontId="30" fillId="0" borderId="83" xfId="89" applyFont="1" applyBorder="1" applyAlignment="1">
      <alignment horizontal="center" vertical="center" wrapText="1"/>
    </xf>
    <xf numFmtId="0" fontId="24" fillId="0" borderId="108" xfId="75" applyFont="1" applyBorder="1"/>
    <xf numFmtId="168" fontId="24" fillId="0" borderId="99" xfId="75" applyNumberFormat="1" applyFont="1" applyBorder="1"/>
    <xf numFmtId="3" fontId="30" fillId="0" borderId="99" xfId="75" applyNumberFormat="1" applyFont="1" applyBorder="1"/>
    <xf numFmtId="3" fontId="24" fillId="0" borderId="99" xfId="75" applyNumberFormat="1" applyFont="1" applyBorder="1"/>
    <xf numFmtId="3" fontId="30" fillId="0" borderId="109" xfId="75" applyNumberFormat="1" applyFont="1" applyBorder="1"/>
    <xf numFmtId="0" fontId="30" fillId="0" borderId="0" xfId="89" applyFont="1" applyAlignment="1">
      <alignment horizontal="center" vertical="center" wrapText="1"/>
    </xf>
    <xf numFmtId="0" fontId="30" fillId="30" borderId="0" xfId="89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08" xfId="0" applyFont="1" applyBorder="1" applyAlignment="1">
      <alignment horizontal="center"/>
    </xf>
    <xf numFmtId="0" fontId="30" fillId="0" borderId="109" xfId="0" applyFont="1" applyBorder="1" applyAlignment="1">
      <alignment horizontal="center"/>
    </xf>
    <xf numFmtId="0" fontId="30" fillId="30" borderId="94" xfId="76" applyFont="1" applyFill="1" applyBorder="1" applyAlignment="1">
      <alignment horizontal="center" vertical="center"/>
    </xf>
    <xf numFmtId="0" fontId="30" fillId="30" borderId="95" xfId="76" applyFont="1" applyFill="1" applyBorder="1" applyAlignment="1">
      <alignment horizontal="center" vertical="center"/>
    </xf>
    <xf numFmtId="0" fontId="30" fillId="0" borderId="28" xfId="76" applyFont="1" applyFill="1" applyBorder="1" applyAlignment="1">
      <alignment horizontal="center" vertical="center"/>
    </xf>
    <xf numFmtId="0" fontId="30" fillId="0" borderId="75" xfId="76" applyFont="1" applyFill="1" applyBorder="1" applyAlignment="1">
      <alignment horizontal="center" vertical="center"/>
    </xf>
    <xf numFmtId="0" fontId="30" fillId="0" borderId="33" xfId="76" applyFont="1" applyBorder="1" applyAlignment="1">
      <alignment horizontal="center" vertical="center"/>
    </xf>
    <xf numFmtId="0" fontId="30" fillId="0" borderId="46" xfId="76" applyFont="1" applyBorder="1" applyAlignment="1">
      <alignment horizontal="center" vertical="center"/>
    </xf>
    <xf numFmtId="0" fontId="30" fillId="0" borderId="33" xfId="76" applyFont="1" applyFill="1" applyBorder="1" applyAlignment="1">
      <alignment horizontal="center" vertical="center"/>
    </xf>
    <xf numFmtId="0" fontId="30" fillId="0" borderId="46" xfId="76" applyFont="1" applyFill="1" applyBorder="1" applyAlignment="1">
      <alignment horizontal="center" vertical="center"/>
    </xf>
    <xf numFmtId="0" fontId="30" fillId="30" borderId="33" xfId="76" applyFont="1" applyFill="1" applyBorder="1" applyAlignment="1">
      <alignment horizontal="center" vertical="center"/>
    </xf>
    <xf numFmtId="0" fontId="30" fillId="30" borderId="46" xfId="76" applyFont="1" applyFill="1" applyBorder="1" applyAlignment="1">
      <alignment horizontal="center" vertical="center"/>
    </xf>
    <xf numFmtId="0" fontId="30" fillId="30" borderId="33" xfId="76" applyFont="1" applyFill="1" applyBorder="1" applyAlignment="1">
      <alignment horizontal="center" vertical="center" wrapText="1"/>
    </xf>
    <xf numFmtId="0" fontId="30" fillId="30" borderId="46" xfId="76" applyFont="1" applyFill="1" applyBorder="1" applyAlignment="1">
      <alignment horizontal="center" vertical="center" wrapText="1"/>
    </xf>
    <xf numFmtId="0" fontId="30" fillId="30" borderId="34" xfId="76" applyFont="1" applyFill="1" applyBorder="1" applyAlignment="1">
      <alignment horizontal="center" vertical="center"/>
    </xf>
    <xf numFmtId="0" fontId="30" fillId="30" borderId="47" xfId="76" applyFont="1" applyFill="1" applyBorder="1" applyAlignment="1">
      <alignment horizontal="center" vertical="center"/>
    </xf>
    <xf numFmtId="0" fontId="30" fillId="0" borderId="110" xfId="75" applyFont="1" applyBorder="1" applyAlignment="1">
      <alignment horizontal="center" vertical="center" wrapText="1"/>
    </xf>
    <xf numFmtId="0" fontId="30" fillId="0" borderId="107" xfId="75" applyFont="1" applyBorder="1" applyAlignment="1">
      <alignment horizontal="center" vertical="center" wrapText="1"/>
    </xf>
    <xf numFmtId="0" fontId="30" fillId="0" borderId="83" xfId="75" applyFont="1" applyBorder="1" applyAlignment="1">
      <alignment horizontal="center" vertical="center" wrapText="1"/>
    </xf>
    <xf numFmtId="0" fontId="30" fillId="0" borderId="111" xfId="75" applyFont="1" applyBorder="1" applyAlignment="1">
      <alignment horizontal="center" vertical="center" wrapText="1"/>
    </xf>
    <xf numFmtId="0" fontId="30" fillId="0" borderId="112" xfId="75" applyFont="1" applyBorder="1" applyAlignment="1">
      <alignment horizontal="center" vertical="center" wrapText="1"/>
    </xf>
    <xf numFmtId="0" fontId="30" fillId="0" borderId="89" xfId="75" applyFont="1" applyBorder="1" applyAlignment="1">
      <alignment horizontal="center" vertical="center" wrapText="1"/>
    </xf>
    <xf numFmtId="0" fontId="30" fillId="0" borderId="0" xfId="84" applyFont="1" applyFill="1" applyAlignment="1">
      <alignment horizontal="center" vertical="center" wrapText="1"/>
    </xf>
    <xf numFmtId="3" fontId="30" fillId="0" borderId="0" xfId="70" applyNumberFormat="1" applyFont="1" applyAlignment="1">
      <alignment horizontal="center" vertical="center" wrapText="1"/>
    </xf>
    <xf numFmtId="0" fontId="30" fillId="0" borderId="0" xfId="75" applyFont="1" applyBorder="1" applyAlignment="1">
      <alignment horizontal="center"/>
    </xf>
    <xf numFmtId="0" fontId="30" fillId="0" borderId="0" xfId="75" applyFont="1" applyBorder="1" applyAlignment="1">
      <alignment horizontal="center" vertical="center"/>
    </xf>
    <xf numFmtId="0" fontId="30" fillId="0" borderId="0" xfId="79" applyFont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71" applyFont="1" applyBorder="1" applyAlignment="1">
      <alignment horizontal="center" wrapText="1"/>
    </xf>
    <xf numFmtId="0" fontId="30" fillId="0" borderId="0" xfId="80" applyFont="1" applyAlignment="1">
      <alignment horizontal="center"/>
    </xf>
    <xf numFmtId="0" fontId="30" fillId="0" borderId="0" xfId="73" applyFont="1" applyBorder="1" applyAlignment="1">
      <alignment horizontal="center"/>
    </xf>
    <xf numFmtId="0" fontId="30" fillId="0" borderId="16" xfId="92" applyFont="1" applyBorder="1" applyAlignment="1">
      <alignment horizontal="center" wrapText="1"/>
    </xf>
    <xf numFmtId="0" fontId="30" fillId="0" borderId="19" xfId="92" applyFont="1" applyBorder="1" applyAlignment="1">
      <alignment horizontal="center" wrapText="1"/>
    </xf>
    <xf numFmtId="0" fontId="24" fillId="0" borderId="77" xfId="74" applyFont="1" applyFill="1" applyBorder="1" applyAlignment="1"/>
    <xf numFmtId="0" fontId="24" fillId="0" borderId="0" xfId="74" applyFont="1" applyAlignment="1">
      <alignment horizontal="center" vertical="center" wrapText="1"/>
    </xf>
    <xf numFmtId="0" fontId="19" fillId="0" borderId="0" xfId="74" applyFont="1" applyFill="1" applyBorder="1" applyAlignment="1">
      <alignment horizontal="center"/>
    </xf>
    <xf numFmtId="0" fontId="28" fillId="0" borderId="10" xfId="74" applyFont="1" applyBorder="1" applyAlignment="1">
      <alignment horizontal="center"/>
    </xf>
  </cellXfs>
  <cellStyles count="9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xplanatory Text" xfId="52"/>
    <cellStyle name="Ezres" xfId="53" builtinId="3"/>
    <cellStyle name="Ezres 2" xfId="54"/>
    <cellStyle name="Ezres 3" xfId="55"/>
    <cellStyle name="Figyelmeztetés" xfId="56" builtinId="11" customBuiltin="1"/>
    <cellStyle name="Good" xfId="57"/>
    <cellStyle name="Heading 1" xfId="58"/>
    <cellStyle name="Heading 2" xfId="59"/>
    <cellStyle name="Heading 3" xfId="60"/>
    <cellStyle name="Heading 4" xfId="61"/>
    <cellStyle name="Hivatkozott cella" xfId="62" builtinId="24" customBuiltin="1"/>
    <cellStyle name="Input" xfId="63"/>
    <cellStyle name="Jegyzet" xfId="64" builtinId="10" customBuiltin="1"/>
    <cellStyle name="Kimenet" xfId="65" builtinId="21" customBuiltin="1"/>
    <cellStyle name="Linked Cell" xfId="66"/>
    <cellStyle name="Neutral" xfId="67"/>
    <cellStyle name="Normál" xfId="0" builtinId="0"/>
    <cellStyle name="Normál 2" xfId="68"/>
    <cellStyle name="Normál_2007_Koncepció táblák" xfId="69"/>
    <cellStyle name="Normál_2007_Koncepció táblák_2013. évi költségvetés I." xfId="70"/>
    <cellStyle name="Normál_2012. évi költségvetés I. módosítás VÉGLEGES" xfId="71"/>
    <cellStyle name="Normál_2012. évi költségvetés IV. módosítás" xfId="72"/>
    <cellStyle name="Normál_2013 évi költségvetéshez 2013.02.19." xfId="73"/>
    <cellStyle name="Normál_2013 évi költségvetéshez 2013.02.19._2014 évi költségvetés Tündi táblák" xfId="74"/>
    <cellStyle name="Normál_2013. évi költségvetés I." xfId="75"/>
    <cellStyle name="Normál_2013. évi költségvetés I._2013. évi költségvetés előirányzat nyilvántartás" xfId="76"/>
    <cellStyle name="Normál_2013. évi költségvetés I._2013. évi költségvetés II. forduló testületi előterjesztés" xfId="77"/>
    <cellStyle name="Normál_2013. évi költségvetés I._iNTÉZMÉNYI NORMATÍVA 2014" xfId="78"/>
    <cellStyle name="Normál_2013. évi költségvetés II. forduló testületi előterjesztés" xfId="79"/>
    <cellStyle name="Normál_2013. évi költségvetés II. forduló testületi előterjesztés2." xfId="80"/>
    <cellStyle name="Normál_2014. évi kv. 6. tábla_kitöltve_szűkített II.fordulóhoz 2" xfId="81"/>
    <cellStyle name="Normál_4. sz. melléklet" xfId="82"/>
    <cellStyle name="Normal_KARSZJ3" xfId="83"/>
    <cellStyle name="Normál_költségvetés10melléklet" xfId="84"/>
    <cellStyle name="Normál_költségvetés10melléklet_2013. évi költségvetés I." xfId="85"/>
    <cellStyle name="Normal_KTRSZJ" xfId="86"/>
    <cellStyle name="Normál_Másolat eredetijeKÖLTSÉGVETÉS2005új1" xfId="87"/>
    <cellStyle name="Normál_Másolat eredetijeKÖLTSÉGVETÉS2005új1 2" xfId="88"/>
    <cellStyle name="Normál_Másolat eredetijeKÖLTSÉGVETÉS2005új1_2013. évi költségvetés I." xfId="89"/>
    <cellStyle name="Normál_Másolat eredetijeKÖLTSÉGVETÉS2005új1_2013. évi költségvetés II. forduló testületi előterjesztés" xfId="90"/>
    <cellStyle name="Normál_Munka4" xfId="91"/>
    <cellStyle name="Normál_Munka4_2013 évi költségvetéshez 2013.02.19." xfId="92"/>
    <cellStyle name="Note" xfId="93"/>
    <cellStyle name="Output" xfId="94"/>
    <cellStyle name="Összesen" xfId="95" builtinId="25" customBuiltin="1"/>
    <cellStyle name="Title" xfId="96"/>
    <cellStyle name="Total" xfId="97"/>
    <cellStyle name="Warning Text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HamarEva\LOCALS~1\Temp\M&#225;solat%20eredetijeksh19000282011.11.14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11-2012)"/>
      <sheetName val="2.2.1. (TKT fennt.2012-2013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Bonyhád</v>
          </cell>
        </row>
        <row r="382">
          <cell r="BT382" t="str">
            <v>Bonyhádvarasd</v>
          </cell>
        </row>
        <row r="383">
          <cell r="BT383" t="str">
            <v>Bonnya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Bozzai</v>
          </cell>
        </row>
        <row r="402">
          <cell r="BT402" t="str">
            <v>Bozsok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Cún</v>
          </cell>
        </row>
        <row r="459">
          <cell r="BT459" t="str">
            <v>Csabacsűd</v>
          </cell>
        </row>
        <row r="460">
          <cell r="BT460" t="str">
            <v>Csabaszabadi</v>
          </cell>
        </row>
        <row r="461">
          <cell r="BT461" t="str">
            <v>Csabdi</v>
          </cell>
        </row>
        <row r="462">
          <cell r="BT462" t="str">
            <v>Csabrendek</v>
          </cell>
        </row>
        <row r="463">
          <cell r="BT463" t="str">
            <v>Csáfordjánosfa</v>
          </cell>
        </row>
        <row r="464">
          <cell r="BT464" t="str">
            <v>Csaholc</v>
          </cell>
        </row>
        <row r="465">
          <cell r="BT465" t="str">
            <v>Csajág</v>
          </cell>
        </row>
        <row r="466">
          <cell r="BT466" t="str">
            <v>Csákány</v>
          </cell>
        </row>
        <row r="467">
          <cell r="BT467" t="str">
            <v>Csákánydoroszló</v>
          </cell>
        </row>
        <row r="468">
          <cell r="BT468" t="str">
            <v>Csákberény</v>
          </cell>
        </row>
        <row r="469">
          <cell r="BT469" t="str">
            <v>Csákvár</v>
          </cell>
        </row>
        <row r="470">
          <cell r="BT470" t="str">
            <v>Csanádalberti</v>
          </cell>
        </row>
        <row r="471">
          <cell r="BT471" t="str">
            <v>Csanádapáca</v>
          </cell>
        </row>
        <row r="472">
          <cell r="BT472" t="str">
            <v>Csanádpalota</v>
          </cell>
        </row>
        <row r="473">
          <cell r="BT473" t="str">
            <v>Csánig</v>
          </cell>
        </row>
        <row r="474">
          <cell r="BT474" t="str">
            <v>Csány</v>
          </cell>
        </row>
        <row r="475">
          <cell r="BT475" t="str">
            <v>Csányoszró</v>
          </cell>
        </row>
        <row r="476">
          <cell r="BT476" t="str">
            <v>Csanytelek</v>
          </cell>
        </row>
        <row r="477">
          <cell r="BT477" t="str">
            <v>Csapi</v>
          </cell>
        </row>
        <row r="478">
          <cell r="BT478" t="str">
            <v>Csapod</v>
          </cell>
        </row>
        <row r="479">
          <cell r="BT479" t="str">
            <v>Csárdaszállás</v>
          </cell>
        </row>
        <row r="480">
          <cell r="BT480" t="str">
            <v>Csarnóta</v>
          </cell>
        </row>
        <row r="481">
          <cell r="BT481" t="str">
            <v>Csaroda</v>
          </cell>
        </row>
        <row r="482">
          <cell r="BT482" t="str">
            <v>Császár</v>
          </cell>
        </row>
        <row r="483">
          <cell r="BT483" t="str">
            <v>Császártöltés</v>
          </cell>
        </row>
        <row r="484">
          <cell r="BT484" t="str">
            <v>Császló</v>
          </cell>
        </row>
        <row r="485">
          <cell r="BT485" t="str">
            <v>Csátalja</v>
          </cell>
        </row>
        <row r="486">
          <cell r="BT486" t="str">
            <v>Csatár</v>
          </cell>
        </row>
        <row r="487">
          <cell r="BT487" t="str">
            <v>Csataszög</v>
          </cell>
        </row>
        <row r="488">
          <cell r="BT488" t="str">
            <v>Csatka</v>
          </cell>
        </row>
        <row r="489">
          <cell r="BT489" t="str">
            <v>Csávoly</v>
          </cell>
        </row>
        <row r="490">
          <cell r="BT490" t="str">
            <v>Csebény</v>
          </cell>
        </row>
        <row r="491">
          <cell r="BT491" t="str">
            <v>Csécse</v>
          </cell>
        </row>
        <row r="492">
          <cell r="BT492" t="str">
            <v>Csegöld</v>
          </cell>
        </row>
        <row r="493">
          <cell r="BT493" t="str">
            <v>Csehbánya</v>
          </cell>
        </row>
        <row r="494">
          <cell r="BT494" t="str">
            <v>Csehi</v>
          </cell>
        </row>
        <row r="495">
          <cell r="BT495" t="str">
            <v>Csehimindszent</v>
          </cell>
        </row>
        <row r="496">
          <cell r="BT496" t="str">
            <v>Csém</v>
          </cell>
        </row>
        <row r="497">
          <cell r="BT497" t="str">
            <v>Csemő</v>
          </cell>
        </row>
        <row r="498">
          <cell r="BT498" t="str">
            <v>Csempeszkopács</v>
          </cell>
        </row>
        <row r="499">
          <cell r="BT499" t="str">
            <v>Csengele</v>
          </cell>
        </row>
        <row r="500">
          <cell r="BT500" t="str">
            <v>Csenger</v>
          </cell>
        </row>
        <row r="501">
          <cell r="BT501" t="str">
            <v>Csengersima</v>
          </cell>
        </row>
        <row r="502">
          <cell r="BT502" t="str">
            <v>Csengerújfalu</v>
          </cell>
        </row>
        <row r="503">
          <cell r="BT503" t="str">
            <v>Csengőd</v>
          </cell>
        </row>
        <row r="504">
          <cell r="BT504" t="str">
            <v>Csénye</v>
          </cell>
        </row>
        <row r="505">
          <cell r="BT505" t="str">
            <v>Csenyéte</v>
          </cell>
        </row>
        <row r="506">
          <cell r="BT506" t="str">
            <v>Csép</v>
          </cell>
        </row>
        <row r="507">
          <cell r="BT507" t="str">
            <v>Csépa</v>
          </cell>
        </row>
        <row r="508">
          <cell r="BT508" t="str">
            <v>Csepreg</v>
          </cell>
        </row>
        <row r="509">
          <cell r="BT509" t="str">
            <v>Csér</v>
          </cell>
        </row>
        <row r="510">
          <cell r="BT510" t="str">
            <v>Cserdi</v>
          </cell>
        </row>
        <row r="511">
          <cell r="BT511" t="str">
            <v>Cserénfa</v>
          </cell>
        </row>
        <row r="512">
          <cell r="BT512" t="str">
            <v>Cserépfalu</v>
          </cell>
        </row>
        <row r="513">
          <cell r="BT513" t="str">
            <v>Cserépváralja</v>
          </cell>
        </row>
        <row r="514">
          <cell r="BT514" t="str">
            <v>Cserháthaláp</v>
          </cell>
        </row>
        <row r="515">
          <cell r="BT515" t="str">
            <v>Cserhátsurány</v>
          </cell>
        </row>
        <row r="516">
          <cell r="BT516" t="str">
            <v>Cserhátszentiván</v>
          </cell>
        </row>
        <row r="517">
          <cell r="BT517" t="str">
            <v>Cserkeszőlő</v>
          </cell>
        </row>
        <row r="518">
          <cell r="BT518" t="str">
            <v>Cserkút</v>
          </cell>
        </row>
        <row r="519">
          <cell r="BT519" t="str">
            <v>Csernely</v>
          </cell>
        </row>
        <row r="520">
          <cell r="BT520" t="str">
            <v>Cserszegtomaj</v>
          </cell>
        </row>
        <row r="521">
          <cell r="BT521" t="str">
            <v>Csertalakos</v>
          </cell>
        </row>
        <row r="522">
          <cell r="BT522" t="str">
            <v>Csertő</v>
          </cell>
        </row>
        <row r="523">
          <cell r="BT523" t="str">
            <v>Csesznek</v>
          </cell>
        </row>
        <row r="524">
          <cell r="BT524" t="str">
            <v>Csesztreg</v>
          </cell>
        </row>
        <row r="525">
          <cell r="BT525" t="str">
            <v>Csesztve</v>
          </cell>
        </row>
        <row r="526">
          <cell r="BT526" t="str">
            <v>Csetény</v>
          </cell>
        </row>
        <row r="527">
          <cell r="BT527" t="str">
            <v>Csévharaszt</v>
          </cell>
        </row>
        <row r="528">
          <cell r="BT528" t="str">
            <v>Csibrák</v>
          </cell>
        </row>
        <row r="529">
          <cell r="BT529" t="str">
            <v>Csikéria</v>
          </cell>
        </row>
        <row r="530">
          <cell r="BT530" t="str">
            <v>Csikóstőttős</v>
          </cell>
        </row>
        <row r="531">
          <cell r="BT531" t="str">
            <v>Csikvánd</v>
          </cell>
        </row>
        <row r="532">
          <cell r="BT532" t="str">
            <v>Csincse</v>
          </cell>
        </row>
        <row r="533">
          <cell r="BT533" t="str">
            <v>Csipkerek</v>
          </cell>
        </row>
        <row r="534">
          <cell r="BT534" t="str">
            <v>Csitár</v>
          </cell>
        </row>
        <row r="535">
          <cell r="BT535" t="str">
            <v>Csobád</v>
          </cell>
        </row>
        <row r="536">
          <cell r="BT536" t="str">
            <v>Csobaj</v>
          </cell>
        </row>
        <row r="537">
          <cell r="BT537" t="str">
            <v>Csobánka</v>
          </cell>
        </row>
        <row r="538">
          <cell r="BT538" t="str">
            <v>Csókakő</v>
          </cell>
        </row>
        <row r="539">
          <cell r="BT539" t="str">
            <v>Csokonyavisonta</v>
          </cell>
        </row>
        <row r="540">
          <cell r="BT540" t="str">
            <v>Csokvaomány</v>
          </cell>
        </row>
        <row r="541">
          <cell r="BT541" t="str">
            <v>Csolnok</v>
          </cell>
        </row>
        <row r="542">
          <cell r="BT542" t="str">
            <v>Csólyospálos</v>
          </cell>
        </row>
        <row r="543">
          <cell r="BT543" t="str">
            <v>Csoma</v>
          </cell>
        </row>
        <row r="544">
          <cell r="BT544" t="str">
            <v>Csomád</v>
          </cell>
        </row>
        <row r="545">
          <cell r="BT545" t="str">
            <v>Csombárd</v>
          </cell>
        </row>
        <row r="546">
          <cell r="BT546" t="str">
            <v>Csongrád</v>
          </cell>
        </row>
        <row r="547">
          <cell r="BT547" t="str">
            <v>Csonkahegyhát</v>
          </cell>
        </row>
        <row r="548">
          <cell r="BT548" t="str">
            <v>Csonkamindszent</v>
          </cell>
        </row>
        <row r="549">
          <cell r="BT549" t="str">
            <v>Csopak</v>
          </cell>
        </row>
        <row r="550">
          <cell r="BT550" t="str">
            <v>Csór</v>
          </cell>
        </row>
        <row r="551">
          <cell r="BT551" t="str">
            <v>Csorna</v>
          </cell>
        </row>
        <row r="552">
          <cell r="BT552" t="str">
            <v>Csorvás</v>
          </cell>
        </row>
        <row r="553">
          <cell r="BT553" t="str">
            <v>Csót</v>
          </cell>
        </row>
        <row r="554">
          <cell r="BT554" t="str">
            <v>Csöde</v>
          </cell>
        </row>
        <row r="555">
          <cell r="BT555" t="str">
            <v>Csögle</v>
          </cell>
        </row>
        <row r="556">
          <cell r="BT556" t="str">
            <v>Csökmő</v>
          </cell>
        </row>
        <row r="557">
          <cell r="BT557" t="str">
            <v>Csököly</v>
          </cell>
        </row>
        <row r="558">
          <cell r="BT558" t="str">
            <v>Csömend</v>
          </cell>
        </row>
        <row r="559">
          <cell r="BT559" t="str">
            <v>Csömödér</v>
          </cell>
        </row>
        <row r="560">
          <cell r="BT560" t="str">
            <v>Csömör</v>
          </cell>
        </row>
        <row r="561">
          <cell r="BT561" t="str">
            <v>Csönge</v>
          </cell>
        </row>
        <row r="562">
          <cell r="BT562" t="str">
            <v>Csörnyeföld</v>
          </cell>
        </row>
        <row r="563">
          <cell r="BT563" t="str">
            <v>Csörög</v>
          </cell>
        </row>
        <row r="564">
          <cell r="BT564" t="str">
            <v>Csörötnek</v>
          </cell>
        </row>
        <row r="565">
          <cell r="BT565" t="str">
            <v>Csősz</v>
          </cell>
        </row>
        <row r="566">
          <cell r="BT566" t="str">
            <v>Csővár</v>
          </cell>
        </row>
        <row r="567">
          <cell r="BT567" t="str">
            <v>Csurgó</v>
          </cell>
        </row>
        <row r="568">
          <cell r="BT568" t="str">
            <v>Csurgónagymarton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Kaposújlak</v>
          </cell>
        </row>
        <row r="1231">
          <cell r="BT1231" t="str">
            <v>Kaposvár</v>
          </cell>
        </row>
        <row r="1232">
          <cell r="BT1232" t="str">
            <v>Kaposszekcső</v>
          </cell>
        </row>
        <row r="1233">
          <cell r="BT1233" t="str">
            <v>Kaposszerdahely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Kistamási</v>
          </cell>
        </row>
        <row r="1416">
          <cell r="BT1416" t="str">
            <v>Kistapolca</v>
          </cell>
        </row>
        <row r="1417">
          <cell r="BT1417" t="str">
            <v>Kistarcsa</v>
          </cell>
        </row>
        <row r="1418">
          <cell r="BT1418" t="str">
            <v>Kistelek</v>
          </cell>
        </row>
        <row r="1419">
          <cell r="BT1419" t="str">
            <v>Kistokaj</v>
          </cell>
        </row>
        <row r="1420">
          <cell r="BT1420" t="str">
            <v>Kistolmács</v>
          </cell>
        </row>
        <row r="1421">
          <cell r="BT1421" t="str">
            <v>Kistormás</v>
          </cell>
        </row>
        <row r="1422">
          <cell r="BT1422" t="str">
            <v>Kistótfalu</v>
          </cell>
        </row>
        <row r="1423">
          <cell r="BT1423" t="str">
            <v>Kisújszállás</v>
          </cell>
        </row>
        <row r="1424">
          <cell r="BT1424" t="str">
            <v>Kisunyom</v>
          </cell>
        </row>
        <row r="1425">
          <cell r="BT1425" t="str">
            <v>Kisvárda</v>
          </cell>
        </row>
        <row r="1426">
          <cell r="BT1426" t="str">
            <v>Kisvarsány</v>
          </cell>
        </row>
        <row r="1427">
          <cell r="BT1427" t="str">
            <v>Kisvásárhely</v>
          </cell>
        </row>
        <row r="1428">
          <cell r="BT1428" t="str">
            <v>Kisvaszar</v>
          </cell>
        </row>
        <row r="1429">
          <cell r="BT1429" t="str">
            <v>Kisvejke</v>
          </cell>
        </row>
        <row r="1430">
          <cell r="BT1430" t="str">
            <v>Kiszombor</v>
          </cell>
        </row>
        <row r="1431">
          <cell r="BT1431" t="str">
            <v>Kiszsidány</v>
          </cell>
        </row>
        <row r="1432">
          <cell r="BT1432" t="str">
            <v>Kisszállás</v>
          </cell>
        </row>
        <row r="1433">
          <cell r="BT1433" t="str">
            <v>Kisszékely</v>
          </cell>
        </row>
        <row r="1434">
          <cell r="BT1434" t="str">
            <v>Kisszekeres</v>
          </cell>
        </row>
        <row r="1435">
          <cell r="BT1435" t="str">
            <v>Kisszentmárton</v>
          </cell>
        </row>
        <row r="1436">
          <cell r="BT1436" t="str">
            <v>Kissziget</v>
          </cell>
        </row>
        <row r="1437">
          <cell r="BT1437" t="str">
            <v>Kisszőlős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Megyaszó</v>
          </cell>
        </row>
        <row r="1704">
          <cell r="BT1704" t="str">
            <v>Megyehíd</v>
          </cell>
        </row>
        <row r="1705">
          <cell r="BT1705" t="str">
            <v>Megyer</v>
          </cell>
        </row>
        <row r="1706">
          <cell r="BT1706" t="str">
            <v>Meggyeskovácsi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Mosonudvar</v>
          </cell>
        </row>
        <row r="1801">
          <cell r="BT1801" t="str">
            <v>Mozsgó</v>
          </cell>
        </row>
        <row r="1802">
          <cell r="BT1802" t="str">
            <v>Mőcsény</v>
          </cell>
        </row>
        <row r="1803">
          <cell r="BT1803" t="str">
            <v>Mucsfa</v>
          </cell>
        </row>
        <row r="1804">
          <cell r="BT1804" t="str">
            <v>Mucsi</v>
          </cell>
        </row>
        <row r="1805">
          <cell r="BT1805" t="str">
            <v>Múcsony</v>
          </cell>
        </row>
        <row r="1806">
          <cell r="BT1806" t="str">
            <v>Muhi</v>
          </cell>
        </row>
        <row r="1807">
          <cell r="BT1807" t="str">
            <v>Murakeresztúr</v>
          </cell>
        </row>
        <row r="1808">
          <cell r="BT1808" t="str">
            <v>Murarátka</v>
          </cell>
        </row>
        <row r="1809">
          <cell r="BT1809" t="str">
            <v>Muraszemenye</v>
          </cell>
        </row>
        <row r="1810">
          <cell r="BT1810" t="str">
            <v>Murga</v>
          </cell>
        </row>
        <row r="1811">
          <cell r="BT1811" t="str">
            <v>Murony</v>
          </cell>
        </row>
        <row r="1812">
          <cell r="BT1812" t="str">
            <v>Nábrád</v>
          </cell>
        </row>
        <row r="1813">
          <cell r="BT1813" t="str">
            <v>Nadap</v>
          </cell>
        </row>
        <row r="1814">
          <cell r="BT1814" t="str">
            <v>Nádasd</v>
          </cell>
        </row>
        <row r="1815">
          <cell r="BT1815" t="str">
            <v>Nádasdladány</v>
          </cell>
        </row>
        <row r="1816">
          <cell r="BT1816" t="str">
            <v>Nádudvar</v>
          </cell>
        </row>
        <row r="1817">
          <cell r="BT1817" t="str">
            <v>Nágocs</v>
          </cell>
        </row>
        <row r="1818">
          <cell r="BT1818" t="str">
            <v>Nagyacsád</v>
          </cell>
        </row>
        <row r="1819">
          <cell r="BT1819" t="str">
            <v>Nagyalásony</v>
          </cell>
        </row>
        <row r="1820">
          <cell r="BT1820" t="str">
            <v>Nagyar</v>
          </cell>
        </row>
        <row r="1821">
          <cell r="BT1821" t="str">
            <v>Nagyatád</v>
          </cell>
        </row>
        <row r="1822">
          <cell r="BT1822" t="str">
            <v>Nagybajcs</v>
          </cell>
        </row>
        <row r="1823">
          <cell r="BT1823" t="str">
            <v>Nagybajom</v>
          </cell>
        </row>
        <row r="1824">
          <cell r="BT1824" t="str">
            <v>Nagybakónak</v>
          </cell>
        </row>
        <row r="1825">
          <cell r="BT1825" t="str">
            <v>Nagybánhegyes</v>
          </cell>
        </row>
        <row r="1826">
          <cell r="BT1826" t="str">
            <v>Nagybaracska</v>
          </cell>
        </row>
        <row r="1827">
          <cell r="BT1827" t="str">
            <v>Nagybarca</v>
          </cell>
        </row>
        <row r="1828">
          <cell r="BT1828" t="str">
            <v>Nagybárkány</v>
          </cell>
        </row>
        <row r="1829">
          <cell r="BT1829" t="str">
            <v>Nagyberény</v>
          </cell>
        </row>
        <row r="1830">
          <cell r="BT1830" t="str">
            <v>Nagyberki</v>
          </cell>
        </row>
        <row r="1831">
          <cell r="BT1831" t="str">
            <v>Nagybörzsöny</v>
          </cell>
        </row>
        <row r="1832">
          <cell r="BT1832" t="str">
            <v>Nagybudmér</v>
          </cell>
        </row>
        <row r="1833">
          <cell r="BT1833" t="str">
            <v>Nagycenk</v>
          </cell>
        </row>
        <row r="1834">
          <cell r="BT1834" t="str">
            <v>Nagycsány</v>
          </cell>
        </row>
        <row r="1835">
          <cell r="BT1835" t="str">
            <v>Nagycsécs</v>
          </cell>
        </row>
        <row r="1836">
          <cell r="BT1836" t="str">
            <v>Nagycsepely</v>
          </cell>
        </row>
        <row r="1837">
          <cell r="BT1837" t="str">
            <v>Nagycserkesz</v>
          </cell>
        </row>
        <row r="1838">
          <cell r="BT1838" t="str">
            <v>Nagydém</v>
          </cell>
        </row>
        <row r="1839">
          <cell r="BT1839" t="str">
            <v>Nagydobos</v>
          </cell>
        </row>
        <row r="1840">
          <cell r="BT1840" t="str">
            <v>Nagydobsza</v>
          </cell>
        </row>
        <row r="1841">
          <cell r="BT1841" t="str">
            <v>Nagydorog</v>
          </cell>
        </row>
        <row r="1842">
          <cell r="BT1842" t="str">
            <v>Nagyecsed</v>
          </cell>
        </row>
        <row r="1843">
          <cell r="BT1843" t="str">
            <v>Nagyér</v>
          </cell>
        </row>
        <row r="1844">
          <cell r="BT1844" t="str">
            <v>Nagyesztergár</v>
          </cell>
        </row>
        <row r="1845">
          <cell r="BT1845" t="str">
            <v>Nagyfüged</v>
          </cell>
        </row>
        <row r="1846">
          <cell r="BT1846" t="str">
            <v>Nagygeresd</v>
          </cell>
        </row>
        <row r="1847">
          <cell r="BT1847" t="str">
            <v>Nagygörbő</v>
          </cell>
        </row>
        <row r="1848">
          <cell r="BT1848" t="str">
            <v>Nagygyimót</v>
          </cell>
        </row>
        <row r="1849">
          <cell r="BT1849" t="str">
            <v>Nagyhajmás</v>
          </cell>
        </row>
        <row r="1850">
          <cell r="BT1850" t="str">
            <v>Nagyhalász</v>
          </cell>
        </row>
        <row r="1851">
          <cell r="BT1851" t="str">
            <v>Nagyharsány</v>
          </cell>
        </row>
        <row r="1852">
          <cell r="BT1852" t="str">
            <v>Nagyhegyes</v>
          </cell>
        </row>
        <row r="1853">
          <cell r="BT1853" t="str">
            <v>Nagyhódos</v>
          </cell>
        </row>
        <row r="1854">
          <cell r="BT1854" t="str">
            <v>Nagyhuta</v>
          </cell>
        </row>
        <row r="1855">
          <cell r="BT1855" t="str">
            <v>Nagyigmánd</v>
          </cell>
        </row>
        <row r="1856">
          <cell r="BT1856" t="str">
            <v>Nagyiván</v>
          </cell>
        </row>
        <row r="1857">
          <cell r="BT1857" t="str">
            <v>Nagykálló</v>
          </cell>
        </row>
        <row r="1858">
          <cell r="BT1858" t="str">
            <v>Nagykamarás</v>
          </cell>
        </row>
        <row r="1859">
          <cell r="BT1859" t="str">
            <v>Nagykanizsa</v>
          </cell>
        </row>
        <row r="1860">
          <cell r="BT1860" t="str">
            <v>Nagykapornak</v>
          </cell>
        </row>
        <row r="1861">
          <cell r="BT1861" t="str">
            <v>Nagykarácsony</v>
          </cell>
        </row>
        <row r="1862">
          <cell r="BT1862" t="str">
            <v>Nagykáta</v>
          </cell>
        </row>
        <row r="1863">
          <cell r="BT1863" t="str">
            <v>Nagykereki</v>
          </cell>
        </row>
        <row r="1864">
          <cell r="BT1864" t="str">
            <v>Nagykeresztúr</v>
          </cell>
        </row>
        <row r="1865">
          <cell r="BT1865" t="str">
            <v>Nagykinizs</v>
          </cell>
        </row>
        <row r="1866">
          <cell r="BT1866" t="str">
            <v>Nagykónyi</v>
          </cell>
        </row>
        <row r="1867">
          <cell r="BT1867" t="str">
            <v>Nagykorpád</v>
          </cell>
        </row>
        <row r="1868">
          <cell r="BT1868" t="str">
            <v>Nagykovácsi</v>
          </cell>
        </row>
        <row r="1869">
          <cell r="BT1869" t="str">
            <v>Nagykozár</v>
          </cell>
        </row>
        <row r="1870">
          <cell r="BT1870" t="str">
            <v>Nagykökényes</v>
          </cell>
        </row>
        <row r="1871">
          <cell r="BT1871" t="str">
            <v>Nagykölked</v>
          </cell>
        </row>
        <row r="1872">
          <cell r="BT1872" t="str">
            <v>Nagykőrös</v>
          </cell>
        </row>
        <row r="1873">
          <cell r="BT1873" t="str">
            <v>Nagykörű</v>
          </cell>
        </row>
        <row r="1874">
          <cell r="BT1874" t="str">
            <v>Nagykutas</v>
          </cell>
        </row>
        <row r="1875">
          <cell r="BT1875" t="str">
            <v>Nagylak</v>
          </cell>
        </row>
        <row r="1876">
          <cell r="BT1876" t="str">
            <v>Nagylengyel</v>
          </cell>
        </row>
        <row r="1877">
          <cell r="BT1877" t="str">
            <v>Nagylóc</v>
          </cell>
        </row>
        <row r="1878">
          <cell r="BT1878" t="str">
            <v>Nagylók</v>
          </cell>
        </row>
        <row r="1879">
          <cell r="BT1879" t="str">
            <v>Nagylózs</v>
          </cell>
        </row>
        <row r="1880">
          <cell r="BT1880" t="str">
            <v>Nagymágocs</v>
          </cell>
        </row>
        <row r="1881">
          <cell r="BT1881" t="str">
            <v>Nagymányok</v>
          </cell>
        </row>
        <row r="1882">
          <cell r="BT1882" t="str">
            <v>Nagymaros</v>
          </cell>
        </row>
        <row r="1883">
          <cell r="BT1883" t="str">
            <v>Nagymizdó</v>
          </cell>
        </row>
        <row r="1884">
          <cell r="BT1884" t="str">
            <v>Nagynyárád</v>
          </cell>
        </row>
        <row r="1885">
          <cell r="BT1885" t="str">
            <v>Nagyoroszi</v>
          </cell>
        </row>
        <row r="1886">
          <cell r="BT1886" t="str">
            <v>Nagypáli</v>
          </cell>
        </row>
        <row r="1887">
          <cell r="BT1887" t="str">
            <v>Nagypall</v>
          </cell>
        </row>
        <row r="1888">
          <cell r="BT1888" t="str">
            <v>Nagypeterd</v>
          </cell>
        </row>
        <row r="1889">
          <cell r="BT1889" t="str">
            <v>Nagypirit</v>
          </cell>
        </row>
        <row r="1890">
          <cell r="BT1890" t="str">
            <v>Nagyrábé</v>
          </cell>
        </row>
        <row r="1891">
          <cell r="BT1891" t="str">
            <v>Nagyrada</v>
          </cell>
        </row>
        <row r="1892">
          <cell r="BT1892" t="str">
            <v>Nagyrákos</v>
          </cell>
        </row>
        <row r="1893">
          <cell r="BT1893" t="str">
            <v>Nagyrécse</v>
          </cell>
        </row>
        <row r="1894">
          <cell r="BT1894" t="str">
            <v>Nagyréde</v>
          </cell>
        </row>
        <row r="1895">
          <cell r="BT1895" t="str">
            <v>Nagyrév</v>
          </cell>
        </row>
        <row r="1896">
          <cell r="BT1896" t="str">
            <v>Nagyrozvágy</v>
          </cell>
        </row>
        <row r="1897">
          <cell r="BT1897" t="str">
            <v>Nagysáp</v>
          </cell>
        </row>
        <row r="1898">
          <cell r="BT1898" t="str">
            <v>Nagysimonyi</v>
          </cell>
        </row>
        <row r="1899">
          <cell r="BT1899" t="str">
            <v>Nagyszakácsi</v>
          </cell>
        </row>
        <row r="1900">
          <cell r="BT1900" t="str">
            <v>Nagyszékely</v>
          </cell>
        </row>
        <row r="1901">
          <cell r="BT1901" t="str">
            <v>Nagyszekeres</v>
          </cell>
        </row>
        <row r="1902">
          <cell r="BT1902" t="str">
            <v>Nagyszénás</v>
          </cell>
        </row>
        <row r="1903">
          <cell r="BT1903" t="str">
            <v>Nagyszentjános</v>
          </cell>
        </row>
        <row r="1904">
          <cell r="BT1904" t="str">
            <v>Nagyszokoly</v>
          </cell>
        </row>
        <row r="1905">
          <cell r="BT1905" t="str">
            <v>Nagytálya</v>
          </cell>
        </row>
        <row r="1906">
          <cell r="BT1906" t="str">
            <v>Nagytarcsa</v>
          </cell>
        </row>
        <row r="1907">
          <cell r="BT1907" t="str">
            <v>Nagytevel</v>
          </cell>
        </row>
        <row r="1908">
          <cell r="BT1908" t="str">
            <v>Nagytilaj</v>
          </cell>
        </row>
        <row r="1909">
          <cell r="BT1909" t="str">
            <v>Nagytótfalu</v>
          </cell>
        </row>
        <row r="1910">
          <cell r="BT1910" t="str">
            <v>Nagytőke</v>
          </cell>
        </row>
        <row r="1911">
          <cell r="BT1911" t="str">
            <v>Nagyút</v>
          </cell>
        </row>
        <row r="1912">
          <cell r="BT1912" t="str">
            <v>Nagyvarsány</v>
          </cell>
        </row>
        <row r="1913">
          <cell r="BT1913" t="str">
            <v>Nagyváty</v>
          </cell>
        </row>
        <row r="1914">
          <cell r="BT1914" t="str">
            <v>Nagyvázsony</v>
          </cell>
        </row>
        <row r="1915">
          <cell r="BT1915" t="str">
            <v>Nagyvejke</v>
          </cell>
        </row>
        <row r="1916">
          <cell r="BT1916" t="str">
            <v>Nagyveleg</v>
          </cell>
        </row>
        <row r="1917">
          <cell r="BT1917" t="str">
            <v>Nagyvenyim</v>
          </cell>
        </row>
        <row r="1918">
          <cell r="BT1918" t="str">
            <v>Nagyvisnyó</v>
          </cell>
        </row>
        <row r="1919">
          <cell r="BT1919" t="str">
            <v>Nak</v>
          </cell>
        </row>
        <row r="1920">
          <cell r="BT1920" t="str">
            <v>Napkor</v>
          </cell>
        </row>
        <row r="1921">
          <cell r="BT1921" t="str">
            <v>Nárai</v>
          </cell>
        </row>
        <row r="1922">
          <cell r="BT1922" t="str">
            <v>Narda</v>
          </cell>
        </row>
        <row r="1923">
          <cell r="BT1923" t="str">
            <v>Naszály</v>
          </cell>
        </row>
        <row r="1924">
          <cell r="BT1924" t="str">
            <v>Négyes</v>
          </cell>
        </row>
        <row r="1925">
          <cell r="BT1925" t="str">
            <v>Nekézseny</v>
          </cell>
        </row>
        <row r="1926">
          <cell r="BT1926" t="str">
            <v>Nemesapáti</v>
          </cell>
        </row>
        <row r="1927">
          <cell r="BT1927" t="str">
            <v>Nemesbikk</v>
          </cell>
        </row>
        <row r="1928">
          <cell r="BT1928" t="str">
            <v>Nemesborzova</v>
          </cell>
        </row>
        <row r="1929">
          <cell r="BT1929" t="str">
            <v>Nemesbőd</v>
          </cell>
        </row>
        <row r="1930">
          <cell r="BT1930" t="str">
            <v>Nemesbük</v>
          </cell>
        </row>
        <row r="1931">
          <cell r="BT1931" t="str">
            <v>Nemescsó</v>
          </cell>
        </row>
        <row r="1932">
          <cell r="BT1932" t="str">
            <v>Nemesdéd</v>
          </cell>
        </row>
        <row r="1933">
          <cell r="BT1933" t="str">
            <v>Nemesgörzsöny</v>
          </cell>
        </row>
        <row r="1934">
          <cell r="BT1934" t="str">
            <v>Nemesgulács</v>
          </cell>
        </row>
        <row r="1935">
          <cell r="BT1935" t="str">
            <v>Nemeshany</v>
          </cell>
        </row>
        <row r="1936">
          <cell r="BT1936" t="str">
            <v>Nemeshetés</v>
          </cell>
        </row>
        <row r="1937">
          <cell r="BT1937" t="str">
            <v>Nemeske</v>
          </cell>
        </row>
        <row r="1938">
          <cell r="BT1938" t="str">
            <v>Nemeskér</v>
          </cell>
        </row>
        <row r="1939">
          <cell r="BT1939" t="str">
            <v>Nemeskeresztúr</v>
          </cell>
        </row>
        <row r="1940">
          <cell r="BT1940" t="str">
            <v>Nemeskisfalud</v>
          </cell>
        </row>
        <row r="1941">
          <cell r="BT1941" t="str">
            <v>Nemeskocs</v>
          </cell>
        </row>
        <row r="1942">
          <cell r="BT1942" t="str">
            <v>Nemeskolta</v>
          </cell>
        </row>
        <row r="1943">
          <cell r="BT1943" t="str">
            <v>Nemesládony</v>
          </cell>
        </row>
        <row r="1944">
          <cell r="BT1944" t="str">
            <v>Nemesmedves</v>
          </cell>
        </row>
        <row r="1945">
          <cell r="BT1945" t="str">
            <v>Nemesnádudvar</v>
          </cell>
        </row>
        <row r="1946">
          <cell r="BT1946" t="str">
            <v>Nemesnép</v>
          </cell>
        </row>
        <row r="1947">
          <cell r="BT1947" t="str">
            <v>Nemespátró</v>
          </cell>
        </row>
        <row r="1948">
          <cell r="BT1948" t="str">
            <v>Nemesrádó</v>
          </cell>
        </row>
        <row r="1949">
          <cell r="BT1949" t="str">
            <v>Nemesrempehollós</v>
          </cell>
        </row>
        <row r="1950">
          <cell r="BT1950" t="str">
            <v>Nemessándorháza</v>
          </cell>
        </row>
        <row r="1951">
          <cell r="BT1951" t="str">
            <v>Nemesvámos</v>
          </cell>
        </row>
        <row r="1952">
          <cell r="BT1952" t="str">
            <v>Nemesvid</v>
          </cell>
        </row>
        <row r="1953">
          <cell r="BT1953" t="str">
            <v>Nemesvita</v>
          </cell>
        </row>
        <row r="1954">
          <cell r="BT1954" t="str">
            <v>Nemesszalók</v>
          </cell>
        </row>
        <row r="1955">
          <cell r="BT1955" t="str">
            <v>Nemesszentandrás</v>
          </cell>
        </row>
        <row r="1956">
          <cell r="BT1956" t="str">
            <v>Németbánya</v>
          </cell>
        </row>
        <row r="1957">
          <cell r="BT1957" t="str">
            <v>Németfalu</v>
          </cell>
        </row>
        <row r="1958">
          <cell r="BT1958" t="str">
            <v>Németkér</v>
          </cell>
        </row>
        <row r="1959">
          <cell r="BT1959" t="str">
            <v>Nemti</v>
          </cell>
        </row>
        <row r="1960">
          <cell r="BT1960" t="str">
            <v>Neszmély</v>
          </cell>
        </row>
        <row r="1961">
          <cell r="BT1961" t="str">
            <v>Nézsa</v>
          </cell>
        </row>
        <row r="1962">
          <cell r="BT1962" t="str">
            <v>Nick</v>
          </cell>
        </row>
        <row r="1963">
          <cell r="BT1963" t="str">
            <v>Nikla</v>
          </cell>
        </row>
        <row r="1964">
          <cell r="BT1964" t="str">
            <v>Nógrád</v>
          </cell>
        </row>
        <row r="1965">
          <cell r="BT1965" t="str">
            <v>Nógrádkövesd</v>
          </cell>
        </row>
        <row r="1966">
          <cell r="BT1966" t="str">
            <v>Nógrádmarcal</v>
          </cell>
        </row>
        <row r="1967">
          <cell r="BT1967" t="str">
            <v>Nógrádmegyer</v>
          </cell>
        </row>
        <row r="1968">
          <cell r="BT1968" t="str">
            <v>Nógrádsáp</v>
          </cell>
        </row>
        <row r="1969">
          <cell r="BT1969" t="str">
            <v>Nógrádsipek</v>
          </cell>
        </row>
        <row r="1970">
          <cell r="BT1970" t="str">
            <v>Nógrádszakál</v>
          </cell>
        </row>
        <row r="1971">
          <cell r="BT1971" t="str">
            <v>Nóráp</v>
          </cell>
        </row>
        <row r="1972">
          <cell r="BT1972" t="str">
            <v>Noszlop</v>
          </cell>
        </row>
        <row r="1973">
          <cell r="BT1973" t="str">
            <v>Noszvaj</v>
          </cell>
        </row>
        <row r="1974">
          <cell r="BT1974" t="str">
            <v>Nova</v>
          </cell>
        </row>
        <row r="1975">
          <cell r="BT1975" t="str">
            <v>Novaj</v>
          </cell>
        </row>
        <row r="1976">
          <cell r="BT1976" t="str">
            <v>Novajidrány</v>
          </cell>
        </row>
        <row r="1977">
          <cell r="BT1977" t="str">
            <v>Nőtincs</v>
          </cell>
        </row>
        <row r="1978">
          <cell r="BT1978" t="str">
            <v>Nyalka</v>
          </cell>
        </row>
        <row r="1979">
          <cell r="BT1979" t="str">
            <v>Nyárád</v>
          </cell>
        </row>
        <row r="1980">
          <cell r="BT1980" t="str">
            <v>Nyáregyháza</v>
          </cell>
        </row>
        <row r="1981">
          <cell r="BT1981" t="str">
            <v>Nyárlőrinc</v>
          </cell>
        </row>
        <row r="1982">
          <cell r="BT1982" t="str">
            <v>Nyársapát</v>
          </cell>
        </row>
        <row r="1983">
          <cell r="BT1983" t="str">
            <v>Nyékládháza</v>
          </cell>
        </row>
        <row r="1984">
          <cell r="BT1984" t="str">
            <v>Nyergesújfalu</v>
          </cell>
        </row>
        <row r="1985">
          <cell r="BT1985" t="str">
            <v>Nyésta</v>
          </cell>
        </row>
        <row r="1986">
          <cell r="BT1986" t="str">
            <v>Nyim</v>
          </cell>
        </row>
        <row r="1987">
          <cell r="BT1987" t="str">
            <v>Nyírábrány</v>
          </cell>
        </row>
        <row r="1988">
          <cell r="BT1988" t="str">
            <v>Nyíracsád</v>
          </cell>
        </row>
        <row r="1989">
          <cell r="BT1989" t="str">
            <v>Nyirád</v>
          </cell>
        </row>
        <row r="1990">
          <cell r="BT1990" t="str">
            <v>Nyíradony</v>
          </cell>
        </row>
        <row r="1991">
          <cell r="BT1991" t="str">
            <v>Nyírbátor</v>
          </cell>
        </row>
        <row r="1992">
          <cell r="BT1992" t="str">
            <v>Nyírbéltek</v>
          </cell>
        </row>
        <row r="1993">
          <cell r="BT1993" t="str">
            <v>Nyírbogát</v>
          </cell>
        </row>
        <row r="1994">
          <cell r="BT1994" t="str">
            <v>Nyírbogdány</v>
          </cell>
        </row>
        <row r="1995">
          <cell r="BT1995" t="str">
            <v>Nyírcsaholy</v>
          </cell>
        </row>
        <row r="1996">
          <cell r="BT1996" t="str">
            <v>Nyírcsászári</v>
          </cell>
        </row>
        <row r="1997">
          <cell r="BT1997" t="str">
            <v>Nyírderzs</v>
          </cell>
        </row>
        <row r="1998">
          <cell r="BT1998" t="str">
            <v>Nyíregyháza</v>
          </cell>
        </row>
        <row r="1999">
          <cell r="BT1999" t="str">
            <v>Nyírgelse</v>
          </cell>
        </row>
        <row r="2000">
          <cell r="BT2000" t="str">
            <v>Nyírgyulaj</v>
          </cell>
        </row>
        <row r="2001">
          <cell r="BT2001" t="str">
            <v>Nyíri</v>
          </cell>
        </row>
        <row r="2002">
          <cell r="BT2002" t="str">
            <v>Nyíribrony</v>
          </cell>
        </row>
        <row r="2003">
          <cell r="BT2003" t="str">
            <v>Nyírjákó</v>
          </cell>
        </row>
        <row r="2004">
          <cell r="BT2004" t="str">
            <v>Nyírkarász</v>
          </cell>
        </row>
        <row r="2005">
          <cell r="BT2005" t="str">
            <v>Nyírkáta</v>
          </cell>
        </row>
        <row r="2006">
          <cell r="BT2006" t="str">
            <v>Nyírkércs</v>
          </cell>
        </row>
        <row r="2007">
          <cell r="BT2007" t="str">
            <v>Nyírlövő</v>
          </cell>
        </row>
        <row r="2008">
          <cell r="BT2008" t="str">
            <v>Nyírlugos</v>
          </cell>
        </row>
        <row r="2009">
          <cell r="BT2009" t="str">
            <v>Nyírmada</v>
          </cell>
        </row>
        <row r="2010">
          <cell r="BT2010" t="str">
            <v>Nyírmártonfalva</v>
          </cell>
        </row>
        <row r="2011">
          <cell r="BT2011" t="str">
            <v>Nyírmeggyes</v>
          </cell>
        </row>
        <row r="2012">
          <cell r="BT2012" t="str">
            <v>Nyírmihálydi</v>
          </cell>
        </row>
        <row r="2013">
          <cell r="BT2013" t="str">
            <v>Nyírparasznya</v>
          </cell>
        </row>
        <row r="2014">
          <cell r="BT2014" t="str">
            <v>Nyírpazony</v>
          </cell>
        </row>
        <row r="2015">
          <cell r="BT2015" t="str">
            <v>Nyírpilis</v>
          </cell>
        </row>
        <row r="2016">
          <cell r="BT2016" t="str">
            <v>Nyírtass</v>
          </cell>
        </row>
        <row r="2017">
          <cell r="BT2017" t="str">
            <v>Nyírtelek</v>
          </cell>
        </row>
        <row r="2018">
          <cell r="BT2018" t="str">
            <v>Nyírtét</v>
          </cell>
        </row>
        <row r="2019">
          <cell r="BT2019" t="str">
            <v>Nyírtura</v>
          </cell>
        </row>
        <row r="2020">
          <cell r="BT2020" t="str">
            <v>Nyírvasvári</v>
          </cell>
        </row>
        <row r="2021">
          <cell r="BT2021" t="str">
            <v>Nyomár</v>
          </cell>
        </row>
        <row r="2022">
          <cell r="BT2022" t="str">
            <v>Nyőgér</v>
          </cell>
        </row>
        <row r="2023">
          <cell r="BT2023" t="str">
            <v>Nyugotszenterzsébet</v>
          </cell>
        </row>
        <row r="2024">
          <cell r="BT2024" t="str">
            <v>Nyúl</v>
          </cell>
        </row>
        <row r="2025">
          <cell r="BT2025" t="str">
            <v>Óbánya</v>
          </cell>
        </row>
        <row r="2026">
          <cell r="BT2026" t="str">
            <v>Óbarok</v>
          </cell>
        </row>
        <row r="2027">
          <cell r="BT2027" t="str">
            <v>Óbudavár</v>
          </cell>
        </row>
        <row r="2028">
          <cell r="BT2028" t="str">
            <v>Ócsa</v>
          </cell>
        </row>
        <row r="2029">
          <cell r="BT2029" t="str">
            <v>Ócsárd</v>
          </cell>
        </row>
        <row r="2030">
          <cell r="BT2030" t="str">
            <v>Ófalu</v>
          </cell>
        </row>
        <row r="2031">
          <cell r="BT2031" t="str">
            <v>Ófehértó</v>
          </cell>
        </row>
        <row r="2032">
          <cell r="BT2032" t="str">
            <v>Óföldeák</v>
          </cell>
        </row>
        <row r="2033">
          <cell r="BT2033" t="str">
            <v>Óhíd</v>
          </cell>
        </row>
        <row r="2034">
          <cell r="BT2034" t="str">
            <v>Okány</v>
          </cell>
        </row>
        <row r="2035">
          <cell r="BT2035" t="str">
            <v>Okorág</v>
          </cell>
        </row>
        <row r="2036">
          <cell r="BT2036" t="str">
            <v>Okorvölgy</v>
          </cell>
        </row>
        <row r="2037">
          <cell r="BT2037" t="str">
            <v>Olasz</v>
          </cell>
        </row>
        <row r="2038">
          <cell r="BT2038" t="str">
            <v>Olaszfa</v>
          </cell>
        </row>
        <row r="2039">
          <cell r="BT2039" t="str">
            <v>Olaszfalu</v>
          </cell>
        </row>
        <row r="2040">
          <cell r="BT2040" t="str">
            <v>Olaszliszka</v>
          </cell>
        </row>
        <row r="2041">
          <cell r="BT2041" t="str">
            <v>Olcsva</v>
          </cell>
        </row>
        <row r="2042">
          <cell r="BT2042" t="str">
            <v>Olcsvaapáti</v>
          </cell>
        </row>
        <row r="2043">
          <cell r="BT2043" t="str">
            <v>Old</v>
          </cell>
        </row>
        <row r="2044">
          <cell r="BT2044" t="str">
            <v>Ólmod</v>
          </cell>
        </row>
        <row r="2045">
          <cell r="BT2045" t="str">
            <v>Oltárc</v>
          </cell>
        </row>
        <row r="2046">
          <cell r="BT2046" t="str">
            <v>Onga</v>
          </cell>
        </row>
        <row r="2047">
          <cell r="BT2047" t="str">
            <v>Ónod</v>
          </cell>
        </row>
        <row r="2048">
          <cell r="BT2048" t="str">
            <v>Ópályi</v>
          </cell>
        </row>
        <row r="2049">
          <cell r="BT2049" t="str">
            <v>Ópusztaszer</v>
          </cell>
        </row>
        <row r="2050">
          <cell r="BT2050" t="str">
            <v>Orbányosfa</v>
          </cell>
        </row>
        <row r="2051">
          <cell r="BT2051" t="str">
            <v>Orci</v>
          </cell>
        </row>
        <row r="2052">
          <cell r="BT2052" t="str">
            <v>Ordacsehi</v>
          </cell>
        </row>
        <row r="2053">
          <cell r="BT2053" t="str">
            <v>Ordas</v>
          </cell>
        </row>
        <row r="2054">
          <cell r="BT2054" t="str">
            <v>Orfalu</v>
          </cell>
        </row>
        <row r="2055">
          <cell r="BT2055" t="str">
            <v>Orfű</v>
          </cell>
        </row>
        <row r="2056">
          <cell r="BT2056" t="str">
            <v>Orgovány</v>
          </cell>
        </row>
        <row r="2057">
          <cell r="BT2057" t="str">
            <v>Ormándlak</v>
          </cell>
        </row>
        <row r="2058">
          <cell r="BT2058" t="str">
            <v>Ormosbánya</v>
          </cell>
        </row>
        <row r="2059">
          <cell r="BT2059" t="str">
            <v>Orosháza</v>
          </cell>
        </row>
        <row r="2060">
          <cell r="BT2060" t="str">
            <v>Oroszi</v>
          </cell>
        </row>
        <row r="2061">
          <cell r="BT2061" t="str">
            <v>Oroszlány</v>
          </cell>
        </row>
        <row r="2062">
          <cell r="BT2062" t="str">
            <v>Oroszló</v>
          </cell>
        </row>
        <row r="2063">
          <cell r="BT2063" t="str">
            <v>Orosztony</v>
          </cell>
        </row>
        <row r="2064">
          <cell r="BT2064" t="str">
            <v>Ortaháza</v>
          </cell>
        </row>
        <row r="2065">
          <cell r="BT2065" t="str">
            <v>Osli</v>
          </cell>
        </row>
        <row r="2066">
          <cell r="BT2066" t="str">
            <v>Ostffyasszonyfa</v>
          </cell>
        </row>
        <row r="2067">
          <cell r="BT2067" t="str">
            <v>Ostoros</v>
          </cell>
        </row>
        <row r="2068">
          <cell r="BT2068" t="str">
            <v>Oszkó</v>
          </cell>
        </row>
        <row r="2069">
          <cell r="BT2069" t="str">
            <v>Oszlár</v>
          </cell>
        </row>
        <row r="2070">
          <cell r="BT2070" t="str">
            <v>Osztopán</v>
          </cell>
        </row>
        <row r="2071">
          <cell r="BT2071" t="str">
            <v>Ózd</v>
          </cell>
        </row>
        <row r="2072">
          <cell r="BT2072" t="str">
            <v>Ózdfalu</v>
          </cell>
        </row>
        <row r="2073">
          <cell r="BT2073" t="str">
            <v>Ozmánbük</v>
          </cell>
        </row>
        <row r="2074">
          <cell r="BT2074" t="str">
            <v>Ozora</v>
          </cell>
        </row>
        <row r="2075">
          <cell r="BT2075" t="str">
            <v>Öcs</v>
          </cell>
        </row>
        <row r="2076">
          <cell r="BT2076" t="str">
            <v>Őcsény</v>
          </cell>
        </row>
        <row r="2077">
          <cell r="BT2077" t="str">
            <v>Öcsöd</v>
          </cell>
        </row>
        <row r="2078">
          <cell r="BT2078" t="str">
            <v>Ököritófülpös</v>
          </cell>
        </row>
        <row r="2079">
          <cell r="BT2079" t="str">
            <v>Ölbő</v>
          </cell>
        </row>
        <row r="2080">
          <cell r="BT2080" t="str">
            <v>Ömböly</v>
          </cell>
        </row>
        <row r="2081">
          <cell r="BT2081" t="str">
            <v>Őr</v>
          </cell>
        </row>
        <row r="2082">
          <cell r="BT2082" t="str">
            <v>Őrbottyán</v>
          </cell>
        </row>
        <row r="2083">
          <cell r="BT2083" t="str">
            <v>Öregcsertő</v>
          </cell>
        </row>
        <row r="2084">
          <cell r="BT2084" t="str">
            <v>Öreglak</v>
          </cell>
        </row>
        <row r="2085">
          <cell r="BT2085" t="str">
            <v>Őrhalom</v>
          </cell>
        </row>
        <row r="2086">
          <cell r="BT2086" t="str">
            <v>Őrimagyarósd</v>
          </cell>
        </row>
        <row r="2087">
          <cell r="BT2087" t="str">
            <v>Őriszentpéter</v>
          </cell>
        </row>
        <row r="2088">
          <cell r="BT2088" t="str">
            <v>Örkény</v>
          </cell>
        </row>
        <row r="2089">
          <cell r="BT2089" t="str">
            <v>Örményes</v>
          </cell>
        </row>
        <row r="2090">
          <cell r="BT2090" t="str">
            <v>Örménykút</v>
          </cell>
        </row>
        <row r="2091">
          <cell r="BT2091" t="str">
            <v>Őrtilos</v>
          </cell>
        </row>
        <row r="2092">
          <cell r="BT2092" t="str">
            <v>Örvényes</v>
          </cell>
        </row>
        <row r="2093">
          <cell r="BT2093" t="str">
            <v>Ősagárd</v>
          </cell>
        </row>
        <row r="2094">
          <cell r="BT2094" t="str">
            <v>Ősi</v>
          </cell>
        </row>
        <row r="2095">
          <cell r="BT2095" t="str">
            <v>Öskü</v>
          </cell>
        </row>
        <row r="2096">
          <cell r="BT2096" t="str">
            <v>Öttevény</v>
          </cell>
        </row>
        <row r="2097">
          <cell r="BT2097" t="str">
            <v>Öttömös</v>
          </cell>
        </row>
        <row r="2098">
          <cell r="BT2098" t="str">
            <v>Ötvöskónyi</v>
          </cell>
        </row>
        <row r="2099">
          <cell r="BT2099" t="str">
            <v>Pácin</v>
          </cell>
        </row>
        <row r="2100">
          <cell r="BT2100" t="str">
            <v>Pacsa</v>
          </cell>
        </row>
        <row r="2101">
          <cell r="BT2101" t="str">
            <v>Pácsony</v>
          </cell>
        </row>
        <row r="2102">
          <cell r="BT2102" t="str">
            <v>Padár</v>
          </cell>
        </row>
        <row r="2103">
          <cell r="BT2103" t="str">
            <v>Páhi</v>
          </cell>
        </row>
        <row r="2104">
          <cell r="BT2104" t="str">
            <v>Páka</v>
          </cell>
        </row>
        <row r="2105">
          <cell r="BT2105" t="str">
            <v>Pakod</v>
          </cell>
        </row>
        <row r="2106">
          <cell r="BT2106" t="str">
            <v>Pákozd</v>
          </cell>
        </row>
        <row r="2107">
          <cell r="BT2107" t="str">
            <v>Paks</v>
          </cell>
        </row>
        <row r="2108">
          <cell r="BT2108" t="str">
            <v>Palé</v>
          </cell>
        </row>
        <row r="2109">
          <cell r="BT2109" t="str">
            <v>Pálfa</v>
          </cell>
        </row>
        <row r="2110">
          <cell r="BT2110" t="str">
            <v>Pálfiszeg</v>
          </cell>
        </row>
        <row r="2111">
          <cell r="BT2111" t="str">
            <v>Pálháza</v>
          </cell>
        </row>
        <row r="2112">
          <cell r="BT2112" t="str">
            <v>Páli</v>
          </cell>
        </row>
        <row r="2113">
          <cell r="BT2113" t="str">
            <v>Palkonya</v>
          </cell>
        </row>
        <row r="2114">
          <cell r="BT2114" t="str">
            <v>Pálmajor</v>
          </cell>
        </row>
        <row r="2115">
          <cell r="BT2115" t="str">
            <v>Pálmonostora</v>
          </cell>
        </row>
        <row r="2116">
          <cell r="BT2116" t="str">
            <v>Pálosvörösmart</v>
          </cell>
        </row>
        <row r="2117">
          <cell r="BT2117" t="str">
            <v>Palotabozsok</v>
          </cell>
        </row>
        <row r="2118">
          <cell r="BT2118" t="str">
            <v>Palotás</v>
          </cell>
        </row>
        <row r="2119">
          <cell r="BT2119" t="str">
            <v>Paloznak</v>
          </cell>
        </row>
        <row r="2120">
          <cell r="BT2120" t="str">
            <v>Pamlény</v>
          </cell>
        </row>
        <row r="2121">
          <cell r="BT2121" t="str">
            <v>Pamuk</v>
          </cell>
        </row>
        <row r="2122">
          <cell r="BT2122" t="str">
            <v>Pánd</v>
          </cell>
        </row>
        <row r="2123">
          <cell r="BT2123" t="str">
            <v>Pankasz</v>
          </cell>
        </row>
        <row r="2124">
          <cell r="BT2124" t="str">
            <v>Pannonhalma</v>
          </cell>
        </row>
        <row r="2125">
          <cell r="BT2125" t="str">
            <v>Pányok</v>
          </cell>
        </row>
        <row r="2126">
          <cell r="BT2126" t="str">
            <v>Panyola</v>
          </cell>
        </row>
        <row r="2127">
          <cell r="BT2127" t="str">
            <v>Pap</v>
          </cell>
        </row>
        <row r="2128">
          <cell r="BT2128" t="str">
            <v>Pápa</v>
          </cell>
        </row>
        <row r="2129">
          <cell r="BT2129" t="str">
            <v>Pápadereske</v>
          </cell>
        </row>
        <row r="2130">
          <cell r="BT2130" t="str">
            <v>Pápakovácsi</v>
          </cell>
        </row>
        <row r="2131">
          <cell r="BT2131" t="str">
            <v>Pápasalamon</v>
          </cell>
        </row>
        <row r="2132">
          <cell r="BT2132" t="str">
            <v>Pápateszér</v>
          </cell>
        </row>
        <row r="2133">
          <cell r="BT2133" t="str">
            <v>Papkeszi</v>
          </cell>
        </row>
        <row r="2134">
          <cell r="BT2134" t="str">
            <v>Pápoc</v>
          </cell>
        </row>
        <row r="2135">
          <cell r="BT2135" t="str">
            <v>Papos</v>
          </cell>
        </row>
        <row r="2136">
          <cell r="BT2136" t="str">
            <v>Páprád</v>
          </cell>
        </row>
        <row r="2137">
          <cell r="BT2137" t="str">
            <v>Parád</v>
          </cell>
        </row>
        <row r="2138">
          <cell r="BT2138" t="str">
            <v>Parádsasvár</v>
          </cell>
        </row>
        <row r="2139">
          <cell r="BT2139" t="str">
            <v>Parasznya</v>
          </cell>
        </row>
        <row r="2140">
          <cell r="BT2140" t="str">
            <v>Pári</v>
          </cell>
        </row>
        <row r="2141">
          <cell r="BT2141" t="str">
            <v>Paszab</v>
          </cell>
        </row>
        <row r="2142">
          <cell r="BT2142" t="str">
            <v>Pásztó</v>
          </cell>
        </row>
        <row r="2143">
          <cell r="BT2143" t="str">
            <v>Pásztori</v>
          </cell>
        </row>
        <row r="2144">
          <cell r="BT2144" t="str">
            <v>Pat</v>
          </cell>
        </row>
        <row r="2145">
          <cell r="BT2145" t="str">
            <v>Patak</v>
          </cell>
        </row>
        <row r="2146">
          <cell r="BT2146" t="str">
            <v>Patalom</v>
          </cell>
        </row>
        <row r="2147">
          <cell r="BT2147" t="str">
            <v>Patapoklosi</v>
          </cell>
        </row>
        <row r="2148">
          <cell r="BT2148" t="str">
            <v>Patca</v>
          </cell>
        </row>
        <row r="2149">
          <cell r="BT2149" t="str">
            <v>Pátka</v>
          </cell>
        </row>
        <row r="2150">
          <cell r="BT2150" t="str">
            <v>Patosfa</v>
          </cell>
        </row>
        <row r="2151">
          <cell r="BT2151" t="str">
            <v>Pátroha</v>
          </cell>
        </row>
        <row r="2152">
          <cell r="BT2152" t="str">
            <v>Patvarc</v>
          </cell>
        </row>
        <row r="2153">
          <cell r="BT2153" t="str">
            <v>Páty</v>
          </cell>
        </row>
        <row r="2154">
          <cell r="BT2154" t="str">
            <v>Pátyod</v>
          </cell>
        </row>
        <row r="2155">
          <cell r="BT2155" t="str">
            <v>Pázmánd</v>
          </cell>
        </row>
        <row r="2156">
          <cell r="BT2156" t="str">
            <v>Pázmándfalu</v>
          </cell>
        </row>
        <row r="2157">
          <cell r="BT2157" t="str">
            <v>Pécel</v>
          </cell>
        </row>
        <row r="2158">
          <cell r="BT2158" t="str">
            <v>Pecöl</v>
          </cell>
        </row>
        <row r="2159">
          <cell r="BT2159" t="str">
            <v>Pécs</v>
          </cell>
        </row>
        <row r="2160">
          <cell r="BT2160" t="str">
            <v>Pécsbagota</v>
          </cell>
        </row>
        <row r="2161">
          <cell r="BT2161" t="str">
            <v>Pécsdevecser</v>
          </cell>
        </row>
        <row r="2162">
          <cell r="BT2162" t="str">
            <v>Pécsely</v>
          </cell>
        </row>
        <row r="2163">
          <cell r="BT2163" t="str">
            <v>Pécsudvard</v>
          </cell>
        </row>
        <row r="2164">
          <cell r="BT2164" t="str">
            <v>Pécsvárad</v>
          </cell>
        </row>
        <row r="2165">
          <cell r="BT2165" t="str">
            <v>Pellérd</v>
          </cell>
        </row>
        <row r="2166">
          <cell r="BT2166" t="str">
            <v>Pély</v>
          </cell>
        </row>
        <row r="2167">
          <cell r="BT2167" t="str">
            <v>Penc</v>
          </cell>
        </row>
        <row r="2168">
          <cell r="BT2168" t="str">
            <v>Penészlek</v>
          </cell>
        </row>
        <row r="2169">
          <cell r="BT2169" t="str">
            <v>Pénzesgyőr</v>
          </cell>
        </row>
        <row r="2170">
          <cell r="BT2170" t="str">
            <v>Penyige</v>
          </cell>
        </row>
        <row r="2171">
          <cell r="BT2171" t="str">
            <v>Pér</v>
          </cell>
        </row>
        <row r="2172">
          <cell r="BT2172" t="str">
            <v>Perbál</v>
          </cell>
        </row>
        <row r="2173">
          <cell r="BT2173" t="str">
            <v>Pere</v>
          </cell>
        </row>
        <row r="2174">
          <cell r="BT2174" t="str">
            <v>Perecse</v>
          </cell>
        </row>
        <row r="2175">
          <cell r="BT2175" t="str">
            <v>Pereked</v>
          </cell>
        </row>
        <row r="2176">
          <cell r="BT2176" t="str">
            <v>Perenye</v>
          </cell>
        </row>
        <row r="2177">
          <cell r="BT2177" t="str">
            <v>Peresznye</v>
          </cell>
        </row>
        <row r="2178">
          <cell r="BT2178" t="str">
            <v>Pereszteg</v>
          </cell>
        </row>
        <row r="2179">
          <cell r="BT2179" t="str">
            <v>Perkáta</v>
          </cell>
        </row>
        <row r="2180">
          <cell r="BT2180" t="str">
            <v>Perkupa</v>
          </cell>
        </row>
        <row r="2181">
          <cell r="BT2181" t="str">
            <v>Perőcsény</v>
          </cell>
        </row>
        <row r="2182">
          <cell r="BT2182" t="str">
            <v>Peterd</v>
          </cell>
        </row>
        <row r="2183">
          <cell r="BT2183" t="str">
            <v>Péterhida</v>
          </cell>
        </row>
        <row r="2184">
          <cell r="BT2184" t="str">
            <v>Péteri</v>
          </cell>
        </row>
        <row r="2185">
          <cell r="BT2185" t="str">
            <v>Pétervására</v>
          </cell>
        </row>
        <row r="2186">
          <cell r="BT2186" t="str">
            <v>Pétfürdő</v>
          </cell>
        </row>
        <row r="2187">
          <cell r="BT2187" t="str">
            <v>Pethőhenye</v>
          </cell>
        </row>
        <row r="2188">
          <cell r="BT2188" t="str">
            <v>Petneháza</v>
          </cell>
        </row>
        <row r="2189">
          <cell r="BT2189" t="str">
            <v>Petőfibánya</v>
          </cell>
        </row>
        <row r="2190">
          <cell r="BT2190" t="str">
            <v>Petőfiszállás</v>
          </cell>
        </row>
        <row r="2191">
          <cell r="BT2191" t="str">
            <v>Petőháza</v>
          </cell>
        </row>
        <row r="2192">
          <cell r="BT2192" t="str">
            <v>Petőmihályfa</v>
          </cell>
        </row>
        <row r="2193">
          <cell r="BT2193" t="str">
            <v>Petrikeresztúr</v>
          </cell>
        </row>
        <row r="2194">
          <cell r="BT2194" t="str">
            <v>Petrivente</v>
          </cell>
        </row>
        <row r="2195">
          <cell r="BT2195" t="str">
            <v>Pettend</v>
          </cell>
        </row>
        <row r="2196">
          <cell r="BT2196" t="str">
            <v>Piliny</v>
          </cell>
        </row>
        <row r="2197">
          <cell r="BT2197" t="str">
            <v>Pilis</v>
          </cell>
        </row>
        <row r="2198">
          <cell r="BT2198" t="str">
            <v>Pilisborosjenő</v>
          </cell>
        </row>
        <row r="2199">
          <cell r="BT2199" t="str">
            <v>Piliscsaba</v>
          </cell>
        </row>
        <row r="2200">
          <cell r="BT2200" t="str">
            <v>Piliscsév</v>
          </cell>
        </row>
        <row r="2201">
          <cell r="BT2201" t="str">
            <v>Pilisjászfalu</v>
          </cell>
        </row>
        <row r="2202">
          <cell r="BT2202" t="str">
            <v>Pilismarót</v>
          </cell>
        </row>
        <row r="2203">
          <cell r="BT2203" t="str">
            <v>Pilisvörösvár</v>
          </cell>
        </row>
        <row r="2204">
          <cell r="BT2204" t="str">
            <v>Pilisszántó</v>
          </cell>
        </row>
        <row r="2205">
          <cell r="BT2205" t="str">
            <v>Pilisszentiván</v>
          </cell>
        </row>
        <row r="2206">
          <cell r="BT2206" t="str">
            <v>Pilisszentkereszt</v>
          </cell>
        </row>
        <row r="2207">
          <cell r="BT2207" t="str">
            <v>Pilisszentlászló</v>
          </cell>
        </row>
        <row r="2208">
          <cell r="BT2208" t="str">
            <v>Pincehely</v>
          </cell>
        </row>
        <row r="2209">
          <cell r="BT2209" t="str">
            <v>Pinkamindszent</v>
          </cell>
        </row>
        <row r="2210">
          <cell r="BT2210" t="str">
            <v>Pinnye</v>
          </cell>
        </row>
        <row r="2211">
          <cell r="BT2211" t="str">
            <v>Piricse</v>
          </cell>
        </row>
        <row r="2212">
          <cell r="BT2212" t="str">
            <v>Pirtó</v>
          </cell>
        </row>
        <row r="2213">
          <cell r="BT2213" t="str">
            <v>Piskó</v>
          </cell>
        </row>
        <row r="2214">
          <cell r="BT2214" t="str">
            <v>Pitvaros</v>
          </cell>
        </row>
        <row r="2215">
          <cell r="BT2215" t="str">
            <v>Pócsa</v>
          </cell>
        </row>
        <row r="2216">
          <cell r="BT2216" t="str">
            <v>Pocsaj</v>
          </cell>
        </row>
        <row r="2217">
          <cell r="BT2217" t="str">
            <v>Pócsmegyer</v>
          </cell>
        </row>
        <row r="2218">
          <cell r="BT2218" t="str">
            <v>Pócspetri</v>
          </cell>
        </row>
        <row r="2219">
          <cell r="BT2219" t="str">
            <v>Pogány</v>
          </cell>
        </row>
        <row r="2220">
          <cell r="BT2220" t="str">
            <v>Pogányszentpéter</v>
          </cell>
        </row>
        <row r="2221">
          <cell r="BT2221" t="str">
            <v>Pókaszepetk</v>
          </cell>
        </row>
        <row r="2222">
          <cell r="BT2222" t="str">
            <v>Polány</v>
          </cell>
        </row>
        <row r="2223">
          <cell r="BT2223" t="str">
            <v>Polgár</v>
          </cell>
        </row>
        <row r="2224">
          <cell r="BT2224" t="str">
            <v>Polgárdi</v>
          </cell>
        </row>
        <row r="2225">
          <cell r="BT2225" t="str">
            <v>Pomáz</v>
          </cell>
        </row>
        <row r="2226">
          <cell r="BT2226" t="str">
            <v>Porcsalma</v>
          </cell>
        </row>
        <row r="2227">
          <cell r="BT2227" t="str">
            <v>Pornóapáti</v>
          </cell>
        </row>
        <row r="2228">
          <cell r="BT2228" t="str">
            <v>Poroszló</v>
          </cell>
        </row>
        <row r="2229">
          <cell r="BT2229" t="str">
            <v>Porpác</v>
          </cell>
        </row>
        <row r="2230">
          <cell r="BT2230" t="str">
            <v>Porrog</v>
          </cell>
        </row>
        <row r="2231">
          <cell r="BT2231" t="str">
            <v>Porrogszentkirály</v>
          </cell>
        </row>
        <row r="2232">
          <cell r="BT2232" t="str">
            <v>Porrogszentpál</v>
          </cell>
        </row>
        <row r="2233">
          <cell r="BT2233" t="str">
            <v>Pórszombat</v>
          </cell>
        </row>
        <row r="2234">
          <cell r="BT2234" t="str">
            <v>Porva</v>
          </cell>
        </row>
        <row r="2235">
          <cell r="BT2235" t="str">
            <v>Pósfa</v>
          </cell>
        </row>
        <row r="2236">
          <cell r="BT2236" t="str">
            <v>Potony</v>
          </cell>
        </row>
        <row r="2237">
          <cell r="BT2237" t="str">
            <v>Potyond</v>
          </cell>
        </row>
        <row r="2238">
          <cell r="BT2238" t="str">
            <v>Pölöske</v>
          </cell>
        </row>
        <row r="2239">
          <cell r="BT2239" t="str">
            <v>Pölöskefő</v>
          </cell>
        </row>
        <row r="2240">
          <cell r="BT2240" t="str">
            <v>Pörböly</v>
          </cell>
        </row>
        <row r="2241">
          <cell r="BT2241" t="str">
            <v>Pördefölde</v>
          </cell>
        </row>
        <row r="2242">
          <cell r="BT2242" t="str">
            <v>Pötréte</v>
          </cell>
        </row>
        <row r="2243">
          <cell r="BT2243" t="str">
            <v>Prügy</v>
          </cell>
        </row>
        <row r="2244">
          <cell r="BT2244" t="str">
            <v>Pula</v>
          </cell>
        </row>
        <row r="2245">
          <cell r="BT2245" t="str">
            <v>Pusztaapáti</v>
          </cell>
        </row>
        <row r="2246">
          <cell r="BT2246" t="str">
            <v>Pusztaberki</v>
          </cell>
        </row>
        <row r="2247">
          <cell r="BT2247" t="str">
            <v>Pusztacsalád</v>
          </cell>
        </row>
        <row r="2248">
          <cell r="BT2248" t="str">
            <v>Pusztacsó</v>
          </cell>
        </row>
        <row r="2249">
          <cell r="BT2249" t="str">
            <v>Pusztadobos</v>
          </cell>
        </row>
        <row r="2250">
          <cell r="BT2250" t="str">
            <v>Pusztaederics</v>
          </cell>
        </row>
        <row r="2251">
          <cell r="BT2251" t="str">
            <v>Pusztafalu</v>
          </cell>
        </row>
        <row r="2252">
          <cell r="BT2252" t="str">
            <v>Pusztaföldvár</v>
          </cell>
        </row>
        <row r="2253">
          <cell r="BT2253" t="str">
            <v>Pusztahencse</v>
          </cell>
        </row>
        <row r="2254">
          <cell r="BT2254" t="str">
            <v>Pusztakovácsi</v>
          </cell>
        </row>
        <row r="2255">
          <cell r="BT2255" t="str">
            <v>Pusztamagyaród</v>
          </cell>
        </row>
        <row r="2256">
          <cell r="BT2256" t="str">
            <v>Pusztamérges</v>
          </cell>
        </row>
        <row r="2257">
          <cell r="BT2257" t="str">
            <v>Pusztamiske</v>
          </cell>
        </row>
        <row r="2258">
          <cell r="BT2258" t="str">
            <v>Pusztamonostor</v>
          </cell>
        </row>
        <row r="2259">
          <cell r="BT2259" t="str">
            <v>Pusztaottlaka</v>
          </cell>
        </row>
        <row r="2260">
          <cell r="BT2260" t="str">
            <v>Pusztaradvány</v>
          </cell>
        </row>
        <row r="2261">
          <cell r="BT2261" t="str">
            <v>Pusztaszabolcs</v>
          </cell>
        </row>
        <row r="2262">
          <cell r="BT2262" t="str">
            <v>Pusztaszemes</v>
          </cell>
        </row>
        <row r="2263">
          <cell r="BT2263" t="str">
            <v>Pusztaszentlászló</v>
          </cell>
        </row>
        <row r="2264">
          <cell r="BT2264" t="str">
            <v>Pusztaszer</v>
          </cell>
        </row>
        <row r="2265">
          <cell r="BT2265" t="str">
            <v>Pusztavacs</v>
          </cell>
        </row>
        <row r="2266">
          <cell r="BT2266" t="str">
            <v>Pusztavám</v>
          </cell>
        </row>
        <row r="2267">
          <cell r="BT2267" t="str">
            <v>Pusztazámor</v>
          </cell>
        </row>
        <row r="2268">
          <cell r="BT2268" t="str">
            <v>Putnok</v>
          </cell>
        </row>
        <row r="2269">
          <cell r="BT2269" t="str">
            <v>Püski</v>
          </cell>
        </row>
        <row r="2270">
          <cell r="BT2270" t="str">
            <v>Püspökhatvan</v>
          </cell>
        </row>
        <row r="2271">
          <cell r="BT2271" t="str">
            <v>Püspökladány</v>
          </cell>
        </row>
        <row r="2272">
          <cell r="BT2272" t="str">
            <v>Püspökmolnári</v>
          </cell>
        </row>
        <row r="2273">
          <cell r="BT2273" t="str">
            <v>Püspökszilágy</v>
          </cell>
        </row>
        <row r="2274">
          <cell r="BT2274" t="str">
            <v>Rábacsanak</v>
          </cell>
        </row>
        <row r="2275">
          <cell r="BT2275" t="str">
            <v>Rábacsécsény</v>
          </cell>
        </row>
        <row r="2276">
          <cell r="BT2276" t="str">
            <v>Rábagyarmat</v>
          </cell>
        </row>
        <row r="2277">
          <cell r="BT2277" t="str">
            <v>Rábahídvég</v>
          </cell>
        </row>
        <row r="2278">
          <cell r="BT2278" t="str">
            <v>Rábakecöl</v>
          </cell>
        </row>
        <row r="2279">
          <cell r="BT2279" t="str">
            <v>Rábapatona</v>
          </cell>
        </row>
        <row r="2280">
          <cell r="BT2280" t="str">
            <v>Rábapaty</v>
          </cell>
        </row>
        <row r="2281">
          <cell r="BT2281" t="str">
            <v>Rábapordány</v>
          </cell>
        </row>
        <row r="2282">
          <cell r="BT2282" t="str">
            <v>Rábasebes</v>
          </cell>
        </row>
        <row r="2283">
          <cell r="BT2283" t="str">
            <v>Rábaszentandrás</v>
          </cell>
        </row>
        <row r="2284">
          <cell r="BT2284" t="str">
            <v>Rábaszentmihály</v>
          </cell>
        </row>
        <row r="2285">
          <cell r="BT2285" t="str">
            <v>Rábaszentmiklós</v>
          </cell>
        </row>
        <row r="2286">
          <cell r="BT2286" t="str">
            <v>Rábatamási</v>
          </cell>
        </row>
        <row r="2287">
          <cell r="BT2287" t="str">
            <v>Rábatöttös</v>
          </cell>
        </row>
        <row r="2288">
          <cell r="BT2288" t="str">
            <v>Rábcakapi</v>
          </cell>
        </row>
        <row r="2289">
          <cell r="BT2289" t="str">
            <v>Rácalmás</v>
          </cell>
        </row>
        <row r="2290">
          <cell r="BT2290" t="str">
            <v>Ráckeresztúr</v>
          </cell>
        </row>
        <row r="2291">
          <cell r="BT2291" t="str">
            <v>Ráckeve</v>
          </cell>
        </row>
        <row r="2292">
          <cell r="BT2292" t="str">
            <v>Rád</v>
          </cell>
        </row>
        <row r="2293">
          <cell r="BT2293" t="str">
            <v>Rádfalva</v>
          </cell>
        </row>
        <row r="2294">
          <cell r="BT2294" t="str">
            <v>Rádóckölked</v>
          </cell>
        </row>
        <row r="2295">
          <cell r="BT2295" t="str">
            <v>Radostyán</v>
          </cell>
        </row>
        <row r="2296">
          <cell r="BT2296" t="str">
            <v>Ragály</v>
          </cell>
        </row>
        <row r="2297">
          <cell r="BT2297" t="str">
            <v>Rajka</v>
          </cell>
        </row>
        <row r="2298">
          <cell r="BT2298" t="str">
            <v>Rakaca</v>
          </cell>
        </row>
        <row r="2299">
          <cell r="BT2299" t="str">
            <v>Rakacaszend</v>
          </cell>
        </row>
        <row r="2300">
          <cell r="BT2300" t="str">
            <v>Rakamaz</v>
          </cell>
        </row>
        <row r="2301">
          <cell r="BT2301" t="str">
            <v>Rákóczibánya</v>
          </cell>
        </row>
        <row r="2302">
          <cell r="BT2302" t="str">
            <v>Rákóczifalva</v>
          </cell>
        </row>
        <row r="2303">
          <cell r="BT2303" t="str">
            <v>Rákócziújfalu</v>
          </cell>
        </row>
        <row r="2304">
          <cell r="BT2304" t="str">
            <v>Ráksi</v>
          </cell>
        </row>
        <row r="2305">
          <cell r="BT2305" t="str">
            <v>Ramocsa</v>
          </cell>
        </row>
        <row r="2306">
          <cell r="BT2306" t="str">
            <v>Ramocsaháza</v>
          </cell>
        </row>
        <row r="2307">
          <cell r="BT2307" t="str">
            <v>Rápolt</v>
          </cell>
        </row>
        <row r="2308">
          <cell r="BT2308" t="str">
            <v>Raposka</v>
          </cell>
        </row>
        <row r="2309">
          <cell r="BT2309" t="str">
            <v>Rásonysápberencs</v>
          </cell>
        </row>
        <row r="2310">
          <cell r="BT2310" t="str">
            <v>Rátka</v>
          </cell>
        </row>
        <row r="2311">
          <cell r="BT2311" t="str">
            <v>Rátót</v>
          </cell>
        </row>
        <row r="2312">
          <cell r="BT2312" t="str">
            <v>Ravazd</v>
          </cell>
        </row>
        <row r="2313">
          <cell r="BT2313" t="str">
            <v>Recsk</v>
          </cell>
        </row>
        <row r="2314">
          <cell r="BT2314" t="str">
            <v>Réde</v>
          </cell>
        </row>
        <row r="2315">
          <cell r="BT2315" t="str">
            <v>Rédics</v>
          </cell>
        </row>
        <row r="2316">
          <cell r="BT2316" t="str">
            <v>Regéc</v>
          </cell>
        </row>
        <row r="2317">
          <cell r="BT2317" t="str">
            <v>Regenye</v>
          </cell>
        </row>
        <row r="2318">
          <cell r="BT2318" t="str">
            <v>Regöly</v>
          </cell>
        </row>
        <row r="2319">
          <cell r="BT2319" t="str">
            <v>Rém</v>
          </cell>
        </row>
        <row r="2320">
          <cell r="BT2320" t="str">
            <v>Remeteszőlős</v>
          </cell>
        </row>
        <row r="2321">
          <cell r="BT2321" t="str">
            <v>Répáshuta</v>
          </cell>
        </row>
        <row r="2322">
          <cell r="BT2322" t="str">
            <v>Répcelak</v>
          </cell>
        </row>
        <row r="2323">
          <cell r="BT2323" t="str">
            <v>Répceszemere</v>
          </cell>
        </row>
        <row r="2324">
          <cell r="BT2324" t="str">
            <v>Répceszentgyörgy</v>
          </cell>
        </row>
        <row r="2325">
          <cell r="BT2325" t="str">
            <v>Répcevis</v>
          </cell>
        </row>
        <row r="2326">
          <cell r="BT2326" t="str">
            <v>Resznek</v>
          </cell>
        </row>
        <row r="2327">
          <cell r="BT2327" t="str">
            <v>Rétalap</v>
          </cell>
        </row>
        <row r="2328">
          <cell r="BT2328" t="str">
            <v>Rétközberencs</v>
          </cell>
        </row>
        <row r="2329">
          <cell r="BT2329" t="str">
            <v>Rétság</v>
          </cell>
        </row>
        <row r="2330">
          <cell r="BT2330" t="str">
            <v>Révfülöp</v>
          </cell>
        </row>
        <row r="2331">
          <cell r="BT2331" t="str">
            <v>Révleányvár</v>
          </cell>
        </row>
        <row r="2332">
          <cell r="BT2332" t="str">
            <v>Rezi</v>
          </cell>
        </row>
        <row r="2333">
          <cell r="BT2333" t="str">
            <v>Ricse</v>
          </cell>
        </row>
        <row r="2334">
          <cell r="BT2334" t="str">
            <v>Rigács</v>
          </cell>
        </row>
        <row r="2335">
          <cell r="BT2335" t="str">
            <v>Rigyác</v>
          </cell>
        </row>
        <row r="2336">
          <cell r="BT2336" t="str">
            <v>Rimóc</v>
          </cell>
        </row>
        <row r="2337">
          <cell r="BT2337" t="str">
            <v>Rinyabesenyő</v>
          </cell>
        </row>
        <row r="2338">
          <cell r="BT2338" t="str">
            <v>Rinyakovácsi</v>
          </cell>
        </row>
        <row r="2339">
          <cell r="BT2339" t="str">
            <v>Rinyaszentkirály</v>
          </cell>
        </row>
        <row r="2340">
          <cell r="BT2340" t="str">
            <v>Rinyaújlak</v>
          </cell>
        </row>
        <row r="2341">
          <cell r="BT2341" t="str">
            <v>Rinyaújnép</v>
          </cell>
        </row>
        <row r="2342">
          <cell r="BT2342" t="str">
            <v>Rohod</v>
          </cell>
        </row>
        <row r="2343">
          <cell r="BT2343" t="str">
            <v>Románd</v>
          </cell>
        </row>
        <row r="2344">
          <cell r="BT2344" t="str">
            <v>Romhány</v>
          </cell>
        </row>
        <row r="2345">
          <cell r="BT2345" t="str">
            <v>Romonya</v>
          </cell>
        </row>
        <row r="2346">
          <cell r="BT2346" t="str">
            <v>Rózsafa</v>
          </cell>
        </row>
        <row r="2347">
          <cell r="BT2347" t="str">
            <v>Rozsály</v>
          </cell>
        </row>
        <row r="2348">
          <cell r="BT2348" t="str">
            <v>Rózsaszentmárton</v>
          </cell>
        </row>
        <row r="2349">
          <cell r="BT2349" t="str">
            <v>Röjtökmuzsaj</v>
          </cell>
        </row>
        <row r="2350">
          <cell r="BT2350" t="str">
            <v>Rönök</v>
          </cell>
        </row>
        <row r="2351">
          <cell r="BT2351" t="str">
            <v>Röszke</v>
          </cell>
        </row>
        <row r="2352">
          <cell r="BT2352" t="str">
            <v>Rudabánya</v>
          </cell>
        </row>
        <row r="2353">
          <cell r="BT2353" t="str">
            <v>Rudolftelep</v>
          </cell>
        </row>
        <row r="2354">
          <cell r="BT2354" t="str">
            <v>Rum</v>
          </cell>
        </row>
        <row r="2355">
          <cell r="BT2355" t="str">
            <v>Ruzsa</v>
          </cell>
        </row>
        <row r="2356">
          <cell r="BT2356" t="str">
            <v>Ságújfalu</v>
          </cell>
        </row>
        <row r="2357">
          <cell r="BT2357" t="str">
            <v>Ságvár</v>
          </cell>
        </row>
        <row r="2358">
          <cell r="BT2358" t="str">
            <v>Sajóbábony</v>
          </cell>
        </row>
        <row r="2359">
          <cell r="BT2359" t="str">
            <v>Sajóecseg</v>
          </cell>
        </row>
        <row r="2360">
          <cell r="BT2360" t="str">
            <v>Sajógalgóc</v>
          </cell>
        </row>
        <row r="2361">
          <cell r="BT2361" t="str">
            <v>Sajóhídvég</v>
          </cell>
        </row>
        <row r="2362">
          <cell r="BT2362" t="str">
            <v>Sajóivánka</v>
          </cell>
        </row>
        <row r="2363">
          <cell r="BT2363" t="str">
            <v>Sajókápolna</v>
          </cell>
        </row>
        <row r="2364">
          <cell r="BT2364" t="str">
            <v>Sajókaza</v>
          </cell>
        </row>
        <row r="2365">
          <cell r="BT2365" t="str">
            <v>Sajókeresztúr</v>
          </cell>
        </row>
        <row r="2366">
          <cell r="BT2366" t="str">
            <v>Sajólád</v>
          </cell>
        </row>
        <row r="2367">
          <cell r="BT2367" t="str">
            <v>Sajólászlófalva</v>
          </cell>
        </row>
        <row r="2368">
          <cell r="BT2368" t="str">
            <v>Sajómercse</v>
          </cell>
        </row>
        <row r="2369">
          <cell r="BT2369" t="str">
            <v>Sajónémeti</v>
          </cell>
        </row>
        <row r="2370">
          <cell r="BT2370" t="str">
            <v>Sajóörös</v>
          </cell>
        </row>
        <row r="2371">
          <cell r="BT2371" t="str">
            <v>Sajópálfala</v>
          </cell>
        </row>
        <row r="2372">
          <cell r="BT2372" t="str">
            <v>Sajópetri</v>
          </cell>
        </row>
        <row r="2373">
          <cell r="BT2373" t="str">
            <v>Sajópüspöki</v>
          </cell>
        </row>
        <row r="2374">
          <cell r="BT2374" t="str">
            <v>Sajósenye</v>
          </cell>
        </row>
        <row r="2375">
          <cell r="BT2375" t="str">
            <v>Sajószentpéter</v>
          </cell>
        </row>
        <row r="2376">
          <cell r="BT2376" t="str">
            <v>Sajószöged</v>
          </cell>
        </row>
        <row r="2377">
          <cell r="BT2377" t="str">
            <v>Sajóvámos</v>
          </cell>
        </row>
        <row r="2378">
          <cell r="BT2378" t="str">
            <v>Sajóvelezd</v>
          </cell>
        </row>
        <row r="2379">
          <cell r="BT2379" t="str">
            <v>Sajtoskál</v>
          </cell>
        </row>
        <row r="2380">
          <cell r="BT2380" t="str">
            <v>Salföld</v>
          </cell>
        </row>
        <row r="2381">
          <cell r="BT2381" t="str">
            <v>Salgótarján</v>
          </cell>
        </row>
        <row r="2382">
          <cell r="BT2382" t="str">
            <v>Salköveskút</v>
          </cell>
        </row>
        <row r="2383">
          <cell r="BT2383" t="str">
            <v>Salomvár</v>
          </cell>
        </row>
        <row r="2384">
          <cell r="BT2384" t="str">
            <v>Sály</v>
          </cell>
        </row>
        <row r="2385">
          <cell r="BT2385" t="str">
            <v>Sámod</v>
          </cell>
        </row>
        <row r="2386">
          <cell r="BT2386" t="str">
            <v>Sámsonháza</v>
          </cell>
        </row>
        <row r="2387">
          <cell r="BT2387" t="str">
            <v>Sand</v>
          </cell>
        </row>
        <row r="2388">
          <cell r="BT2388" t="str">
            <v>Sándorfalva</v>
          </cell>
        </row>
        <row r="2389">
          <cell r="BT2389" t="str">
            <v>Sántos</v>
          </cell>
        </row>
        <row r="2390">
          <cell r="BT2390" t="str">
            <v>Sáp</v>
          </cell>
        </row>
        <row r="2391">
          <cell r="BT2391" t="str">
            <v>Sáránd</v>
          </cell>
        </row>
        <row r="2392">
          <cell r="BT2392" t="str">
            <v>Sárazsadány</v>
          </cell>
        </row>
        <row r="2393">
          <cell r="BT2393" t="str">
            <v>Sárbogárd</v>
          </cell>
        </row>
        <row r="2394">
          <cell r="BT2394" t="str">
            <v>Sáregres</v>
          </cell>
        </row>
        <row r="2395">
          <cell r="BT2395" t="str">
            <v>Sárfimizdó</v>
          </cell>
        </row>
        <row r="2396">
          <cell r="BT2396" t="str">
            <v>Sárhida</v>
          </cell>
        </row>
        <row r="2397">
          <cell r="BT2397" t="str">
            <v>Sárisáp</v>
          </cell>
        </row>
        <row r="2398">
          <cell r="BT2398" t="str">
            <v>Sarkad</v>
          </cell>
        </row>
        <row r="2399">
          <cell r="BT2399" t="str">
            <v>Sarkadkeresztúr</v>
          </cell>
        </row>
        <row r="2400">
          <cell r="BT2400" t="str">
            <v>Sárkeresztes</v>
          </cell>
        </row>
        <row r="2401">
          <cell r="BT2401" t="str">
            <v>Sárkeresztúr</v>
          </cell>
        </row>
        <row r="2402">
          <cell r="BT2402" t="str">
            <v>Sárkeszi</v>
          </cell>
        </row>
        <row r="2403">
          <cell r="BT2403" t="str">
            <v>Sármellék</v>
          </cell>
        </row>
        <row r="2404">
          <cell r="BT2404" t="str">
            <v>Sárok</v>
          </cell>
        </row>
        <row r="2405">
          <cell r="BT2405" t="str">
            <v>Sárosd</v>
          </cell>
        </row>
        <row r="2406">
          <cell r="BT2406" t="str">
            <v>Sárospatak</v>
          </cell>
        </row>
        <row r="2407">
          <cell r="BT2407" t="str">
            <v>Sárpilis</v>
          </cell>
        </row>
        <row r="2408">
          <cell r="BT2408" t="str">
            <v>Sárrétudvari</v>
          </cell>
        </row>
        <row r="2409">
          <cell r="BT2409" t="str">
            <v>Sarród</v>
          </cell>
        </row>
        <row r="2410">
          <cell r="BT2410" t="str">
            <v>Sárszentágota</v>
          </cell>
        </row>
        <row r="2411">
          <cell r="BT2411" t="str">
            <v>Sárszentlőrinc</v>
          </cell>
        </row>
        <row r="2412">
          <cell r="BT2412" t="str">
            <v>Sárszentmihály</v>
          </cell>
        </row>
        <row r="2413">
          <cell r="BT2413" t="str">
            <v>Sarud</v>
          </cell>
        </row>
        <row r="2414">
          <cell r="BT2414" t="str">
            <v>Sárvár</v>
          </cell>
        </row>
        <row r="2415">
          <cell r="BT2415" t="str">
            <v>Sásd</v>
          </cell>
        </row>
        <row r="2416">
          <cell r="BT2416" t="str">
            <v>Sáska</v>
          </cell>
        </row>
        <row r="2417">
          <cell r="BT2417" t="str">
            <v>Sáta</v>
          </cell>
        </row>
        <row r="2418">
          <cell r="BT2418" t="str">
            <v>Sátoraljaújhely</v>
          </cell>
        </row>
        <row r="2419">
          <cell r="BT2419" t="str">
            <v>Sátorhely</v>
          </cell>
        </row>
        <row r="2420">
          <cell r="BT2420" t="str">
            <v>Sávoly</v>
          </cell>
        </row>
        <row r="2421">
          <cell r="BT2421" t="str">
            <v>Sé</v>
          </cell>
        </row>
        <row r="2422">
          <cell r="BT2422" t="str">
            <v>Segesd</v>
          </cell>
        </row>
        <row r="2423">
          <cell r="BT2423" t="str">
            <v>Selyeb</v>
          </cell>
        </row>
        <row r="2424">
          <cell r="BT2424" t="str">
            <v>Sellye</v>
          </cell>
        </row>
        <row r="2425">
          <cell r="BT2425" t="str">
            <v>Semjén</v>
          </cell>
        </row>
        <row r="2426">
          <cell r="BT2426" t="str">
            <v>Semjénháza</v>
          </cell>
        </row>
        <row r="2427">
          <cell r="BT2427" t="str">
            <v>Sénye</v>
          </cell>
        </row>
        <row r="2428">
          <cell r="BT2428" t="str">
            <v>Sényő</v>
          </cell>
        </row>
        <row r="2429">
          <cell r="BT2429" t="str">
            <v>Seregélyes</v>
          </cell>
        </row>
        <row r="2430">
          <cell r="BT2430" t="str">
            <v>Serényfalva</v>
          </cell>
        </row>
        <row r="2431">
          <cell r="BT2431" t="str">
            <v>Sérsekszőlős</v>
          </cell>
        </row>
        <row r="2432">
          <cell r="BT2432" t="str">
            <v>Sikátor</v>
          </cell>
        </row>
        <row r="2433">
          <cell r="BT2433" t="str">
            <v>Siklós</v>
          </cell>
        </row>
        <row r="2434">
          <cell r="BT2434" t="str">
            <v>Siklósbodony</v>
          </cell>
        </row>
        <row r="2435">
          <cell r="BT2435" t="str">
            <v>Siklósnagyfalu</v>
          </cell>
        </row>
        <row r="2436">
          <cell r="BT2436" t="str">
            <v>Sima</v>
          </cell>
        </row>
        <row r="2437">
          <cell r="BT2437" t="str">
            <v>Simaság</v>
          </cell>
        </row>
        <row r="2438">
          <cell r="BT2438" t="str">
            <v>Simonfa</v>
          </cell>
        </row>
        <row r="2439">
          <cell r="BT2439" t="str">
            <v>Simontornya</v>
          </cell>
        </row>
        <row r="2440">
          <cell r="BT2440" t="str">
            <v>Sióagárd</v>
          </cell>
        </row>
        <row r="2441">
          <cell r="BT2441" t="str">
            <v>Siófok</v>
          </cell>
        </row>
        <row r="2442">
          <cell r="BT2442" t="str">
            <v>Siójut</v>
          </cell>
        </row>
        <row r="2443">
          <cell r="BT2443" t="str">
            <v>Sirok</v>
          </cell>
        </row>
        <row r="2444">
          <cell r="BT2444" t="str">
            <v>Sitke</v>
          </cell>
        </row>
        <row r="2445">
          <cell r="BT2445" t="str">
            <v>Sobor</v>
          </cell>
        </row>
        <row r="2446">
          <cell r="BT2446" t="str">
            <v>Sokorópátka</v>
          </cell>
        </row>
        <row r="2447">
          <cell r="BT2447" t="str">
            <v>Solt</v>
          </cell>
        </row>
        <row r="2448">
          <cell r="BT2448" t="str">
            <v>Soltszentimre</v>
          </cell>
        </row>
        <row r="2449">
          <cell r="BT2449" t="str">
            <v>Soltvadkert</v>
          </cell>
        </row>
        <row r="2450">
          <cell r="BT2450" t="str">
            <v>Sóly</v>
          </cell>
        </row>
        <row r="2451">
          <cell r="BT2451" t="str">
            <v>Solymár</v>
          </cell>
        </row>
        <row r="2452">
          <cell r="BT2452" t="str">
            <v>Som</v>
          </cell>
        </row>
        <row r="2453">
          <cell r="BT2453" t="str">
            <v>Somberek</v>
          </cell>
        </row>
        <row r="2454">
          <cell r="BT2454" t="str">
            <v>Somlójenő</v>
          </cell>
        </row>
        <row r="2455">
          <cell r="BT2455" t="str">
            <v>Somlószőlős</v>
          </cell>
        </row>
        <row r="2456">
          <cell r="BT2456" t="str">
            <v>Somlóvásárhely</v>
          </cell>
        </row>
        <row r="2457">
          <cell r="BT2457" t="str">
            <v>Somlóvecse</v>
          </cell>
        </row>
        <row r="2458">
          <cell r="BT2458" t="str">
            <v>Somodor</v>
          </cell>
        </row>
        <row r="2459">
          <cell r="BT2459" t="str">
            <v>Somogyacsa</v>
          </cell>
        </row>
        <row r="2460">
          <cell r="BT2460" t="str">
            <v>Somogyapáti</v>
          </cell>
        </row>
        <row r="2461">
          <cell r="BT2461" t="str">
            <v>Somogyaracs</v>
          </cell>
        </row>
        <row r="2462">
          <cell r="BT2462" t="str">
            <v>Somogyaszaló</v>
          </cell>
        </row>
        <row r="2463">
          <cell r="BT2463" t="str">
            <v>Somogybabod</v>
          </cell>
        </row>
        <row r="2464">
          <cell r="BT2464" t="str">
            <v>Somogybükkösd</v>
          </cell>
        </row>
        <row r="2465">
          <cell r="BT2465" t="str">
            <v>Somogycsicsó</v>
          </cell>
        </row>
        <row r="2466">
          <cell r="BT2466" t="str">
            <v>Somogydöröcske</v>
          </cell>
        </row>
        <row r="2467">
          <cell r="BT2467" t="str">
            <v>Somogyegres</v>
          </cell>
        </row>
        <row r="2468">
          <cell r="BT2468" t="str">
            <v>Somogyfajsz</v>
          </cell>
        </row>
        <row r="2469">
          <cell r="BT2469" t="str">
            <v>Somogygeszti</v>
          </cell>
        </row>
        <row r="2470">
          <cell r="BT2470" t="str">
            <v>Somogyhárságy</v>
          </cell>
        </row>
        <row r="2471">
          <cell r="BT2471" t="str">
            <v>Somogyhatvan</v>
          </cell>
        </row>
        <row r="2472">
          <cell r="BT2472" t="str">
            <v>Somogyjád</v>
          </cell>
        </row>
        <row r="2473">
          <cell r="BT2473" t="str">
            <v>Somogymeggyes</v>
          </cell>
        </row>
        <row r="2474">
          <cell r="BT2474" t="str">
            <v>Somogysámson</v>
          </cell>
        </row>
        <row r="2475">
          <cell r="BT2475" t="str">
            <v>Somogysárd</v>
          </cell>
        </row>
        <row r="2476">
          <cell r="BT2476" t="str">
            <v>Somogysimonyi</v>
          </cell>
        </row>
        <row r="2477">
          <cell r="BT2477" t="str">
            <v>Somogyszentpál</v>
          </cell>
        </row>
        <row r="2478">
          <cell r="BT2478" t="str">
            <v>Somogyszil</v>
          </cell>
        </row>
        <row r="2479">
          <cell r="BT2479" t="str">
            <v>Somogyszob</v>
          </cell>
        </row>
        <row r="2480">
          <cell r="BT2480" t="str">
            <v>Somogytúr</v>
          </cell>
        </row>
        <row r="2481">
          <cell r="BT2481" t="str">
            <v>Somogyudvarhely</v>
          </cell>
        </row>
        <row r="2482">
          <cell r="BT2482" t="str">
            <v>Somogyvámos</v>
          </cell>
        </row>
        <row r="2483">
          <cell r="BT2483" t="str">
            <v>Somogyvár</v>
          </cell>
        </row>
        <row r="2484">
          <cell r="BT2484" t="str">
            <v>Somogyviszló</v>
          </cell>
        </row>
        <row r="2485">
          <cell r="BT2485" t="str">
            <v>Somogyzsitfa</v>
          </cell>
        </row>
        <row r="2486">
          <cell r="BT2486" t="str">
            <v>Somoskőújfalu</v>
          </cell>
        </row>
        <row r="2487">
          <cell r="BT2487" t="str">
            <v>Sonkád</v>
          </cell>
        </row>
        <row r="2488">
          <cell r="BT2488" t="str">
            <v>Soponya</v>
          </cell>
        </row>
        <row r="2489">
          <cell r="BT2489" t="str">
            <v>Sopron</v>
          </cell>
        </row>
        <row r="2490">
          <cell r="BT2490" t="str">
            <v>Sopronhorpács</v>
          </cell>
        </row>
        <row r="2491">
          <cell r="BT2491" t="str">
            <v>Sopronkövesd</v>
          </cell>
        </row>
        <row r="2492">
          <cell r="BT2492" t="str">
            <v>Sopronnémeti</v>
          </cell>
        </row>
        <row r="2493">
          <cell r="BT2493" t="str">
            <v>Sorkifalud</v>
          </cell>
        </row>
        <row r="2494">
          <cell r="BT2494" t="str">
            <v>Sorkikápolna</v>
          </cell>
        </row>
        <row r="2495">
          <cell r="BT2495" t="str">
            <v>Sormás</v>
          </cell>
        </row>
        <row r="2496">
          <cell r="BT2496" t="str">
            <v>Sorokpolány</v>
          </cell>
        </row>
        <row r="2497">
          <cell r="BT2497" t="str">
            <v>Sóshartyán</v>
          </cell>
        </row>
        <row r="2498">
          <cell r="BT2498" t="str">
            <v>Sóskút</v>
          </cell>
        </row>
        <row r="2499">
          <cell r="BT2499" t="str">
            <v>Sóstófalva</v>
          </cell>
        </row>
        <row r="2500">
          <cell r="BT2500" t="str">
            <v>Sósvertike</v>
          </cell>
        </row>
        <row r="2501">
          <cell r="BT2501" t="str">
            <v>Sótony</v>
          </cell>
        </row>
        <row r="2502">
          <cell r="BT2502" t="str">
            <v>Söjtör</v>
          </cell>
        </row>
        <row r="2503">
          <cell r="BT2503" t="str">
            <v>Söpte</v>
          </cell>
        </row>
        <row r="2504">
          <cell r="BT2504" t="str">
            <v>Söréd</v>
          </cell>
        </row>
        <row r="2505">
          <cell r="BT2505" t="str">
            <v>Sukoró</v>
          </cell>
        </row>
        <row r="2506">
          <cell r="BT2506" t="str">
            <v>Sumony</v>
          </cell>
        </row>
        <row r="2507">
          <cell r="BT2507" t="str">
            <v>Súr</v>
          </cell>
        </row>
        <row r="2508">
          <cell r="BT2508" t="str">
            <v>Surd</v>
          </cell>
        </row>
        <row r="2509">
          <cell r="BT2509" t="str">
            <v>Sükösd</v>
          </cell>
        </row>
        <row r="2510">
          <cell r="BT2510" t="str">
            <v>Sülysáp</v>
          </cell>
        </row>
        <row r="2511">
          <cell r="BT2511" t="str">
            <v>Sümeg</v>
          </cell>
        </row>
        <row r="2512">
          <cell r="BT2512" t="str">
            <v>Sümegcsehi</v>
          </cell>
        </row>
        <row r="2513">
          <cell r="BT2513" t="str">
            <v>Sümegprága</v>
          </cell>
        </row>
        <row r="2514">
          <cell r="BT2514" t="str">
            <v>Süttő</v>
          </cell>
        </row>
        <row r="2515">
          <cell r="BT2515" t="str">
            <v>Szabadbattyán</v>
          </cell>
        </row>
        <row r="2516">
          <cell r="BT2516" t="str">
            <v>Szabadegyháza</v>
          </cell>
        </row>
        <row r="2517">
          <cell r="BT2517" t="str">
            <v>Szabadhídvég</v>
          </cell>
        </row>
        <row r="2518">
          <cell r="BT2518" t="str">
            <v>Szabadi</v>
          </cell>
        </row>
        <row r="2519">
          <cell r="BT2519" t="str">
            <v>Szabadkígyós</v>
          </cell>
        </row>
        <row r="2520">
          <cell r="BT2520" t="str">
            <v>Szabadszállás</v>
          </cell>
        </row>
        <row r="2521">
          <cell r="BT2521" t="str">
            <v>Szabadszentkirály</v>
          </cell>
        </row>
        <row r="2522">
          <cell r="BT2522" t="str">
            <v>Szabás</v>
          </cell>
        </row>
        <row r="2523">
          <cell r="BT2523" t="str">
            <v>Szabolcs</v>
          </cell>
        </row>
        <row r="2524">
          <cell r="BT2524" t="str">
            <v>Szabolcsbáka</v>
          </cell>
        </row>
        <row r="2525">
          <cell r="BT2525" t="str">
            <v>Szabolcsveresmart</v>
          </cell>
        </row>
        <row r="2526">
          <cell r="BT2526" t="str">
            <v>Szada</v>
          </cell>
        </row>
        <row r="2527">
          <cell r="BT2527" t="str">
            <v>Szágy</v>
          </cell>
        </row>
        <row r="2528">
          <cell r="BT2528" t="str">
            <v>Szajk</v>
          </cell>
        </row>
        <row r="2529">
          <cell r="BT2529" t="str">
            <v>Szajla</v>
          </cell>
        </row>
        <row r="2530">
          <cell r="BT2530" t="str">
            <v>Szajol</v>
          </cell>
        </row>
        <row r="2531">
          <cell r="BT2531" t="str">
            <v>Szakácsi</v>
          </cell>
        </row>
        <row r="2532">
          <cell r="BT2532" t="str">
            <v>Szakadát</v>
          </cell>
        </row>
        <row r="2533">
          <cell r="BT2533" t="str">
            <v>Szakáld</v>
          </cell>
        </row>
        <row r="2534">
          <cell r="BT2534" t="str">
            <v>Szakály</v>
          </cell>
        </row>
        <row r="2535">
          <cell r="BT2535" t="str">
            <v>Szakcs</v>
          </cell>
        </row>
        <row r="2536">
          <cell r="BT2536" t="str">
            <v>Szakmár</v>
          </cell>
        </row>
        <row r="2537">
          <cell r="BT2537" t="str">
            <v>Szaknyér</v>
          </cell>
        </row>
        <row r="2538">
          <cell r="BT2538" t="str">
            <v>Szakoly</v>
          </cell>
        </row>
        <row r="2539">
          <cell r="BT2539" t="str">
            <v>Szakony</v>
          </cell>
        </row>
        <row r="2540">
          <cell r="BT2540" t="str">
            <v>Szakonyfalu</v>
          </cell>
        </row>
        <row r="2541">
          <cell r="BT2541" t="str">
            <v>Szákszend</v>
          </cell>
        </row>
        <row r="2542">
          <cell r="BT2542" t="str">
            <v>Szalafő</v>
          </cell>
        </row>
        <row r="2543">
          <cell r="BT2543" t="str">
            <v>Szalánta</v>
          </cell>
        </row>
        <row r="2544">
          <cell r="BT2544" t="str">
            <v>Szalapa</v>
          </cell>
        </row>
        <row r="2545">
          <cell r="BT2545" t="str">
            <v>Szalaszend</v>
          </cell>
        </row>
        <row r="2546">
          <cell r="BT2546" t="str">
            <v>Szalatnak</v>
          </cell>
        </row>
        <row r="2547">
          <cell r="BT2547" t="str">
            <v>Szálka</v>
          </cell>
        </row>
        <row r="2548">
          <cell r="BT2548" t="str">
            <v>Szalkszentmárton</v>
          </cell>
        </row>
        <row r="2549">
          <cell r="BT2549" t="str">
            <v>Szalmatercs</v>
          </cell>
        </row>
        <row r="2550">
          <cell r="BT2550" t="str">
            <v>Szalonna</v>
          </cell>
        </row>
        <row r="2551">
          <cell r="BT2551" t="str">
            <v>Szamosangyalos</v>
          </cell>
        </row>
        <row r="2552">
          <cell r="BT2552" t="str">
            <v>Szamosbecs</v>
          </cell>
        </row>
        <row r="2553">
          <cell r="BT2553" t="str">
            <v>Szamoskér</v>
          </cell>
        </row>
        <row r="2554">
          <cell r="BT2554" t="str">
            <v>Szamossályi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Szamosszeg</v>
          </cell>
        </row>
        <row r="2558">
          <cell r="BT2558" t="str">
            <v>Szanda</v>
          </cell>
        </row>
        <row r="2559">
          <cell r="BT2559" t="str">
            <v>Szank</v>
          </cell>
        </row>
        <row r="2560">
          <cell r="BT2560" t="str">
            <v>Szántód</v>
          </cell>
        </row>
        <row r="2561">
          <cell r="BT2561" t="str">
            <v>Szany</v>
          </cell>
        </row>
        <row r="2562">
          <cell r="BT2562" t="str">
            <v>Szápár</v>
          </cell>
        </row>
        <row r="2563">
          <cell r="BT2563" t="str">
            <v>Szaporca</v>
          </cell>
        </row>
        <row r="2564">
          <cell r="BT2564" t="str">
            <v>Szár</v>
          </cell>
        </row>
        <row r="2565">
          <cell r="BT2565" t="str">
            <v>Szárász</v>
          </cell>
        </row>
        <row r="2566">
          <cell r="BT2566" t="str">
            <v>Szárazd</v>
          </cell>
        </row>
        <row r="2567">
          <cell r="BT2567" t="str">
            <v>Szárföld</v>
          </cell>
        </row>
        <row r="2568">
          <cell r="BT2568" t="str">
            <v>Szárliget</v>
          </cell>
        </row>
        <row r="2569">
          <cell r="BT2569" t="str">
            <v>Szarvas</v>
          </cell>
        </row>
        <row r="2570">
          <cell r="BT2570" t="str">
            <v>Szarvasgede</v>
          </cell>
        </row>
        <row r="2571">
          <cell r="BT2571" t="str">
            <v>Szarvaskend</v>
          </cell>
        </row>
        <row r="2572">
          <cell r="BT2572" t="str">
            <v>Szarvaskő</v>
          </cell>
        </row>
        <row r="2573">
          <cell r="BT2573" t="str">
            <v>Szászberek</v>
          </cell>
        </row>
        <row r="2574">
          <cell r="BT2574" t="str">
            <v>Szászfa</v>
          </cell>
        </row>
        <row r="2575">
          <cell r="BT2575" t="str">
            <v>Szászvár</v>
          </cell>
        </row>
        <row r="2576">
          <cell r="BT2576" t="str">
            <v>Szatmárcseke</v>
          </cell>
        </row>
        <row r="2577">
          <cell r="BT2577" t="str">
            <v>Szátok</v>
          </cell>
        </row>
        <row r="2578">
          <cell r="BT2578" t="str">
            <v>Szatta</v>
          </cell>
        </row>
        <row r="2579">
          <cell r="BT2579" t="str">
            <v>Szatymaz</v>
          </cell>
        </row>
        <row r="2580">
          <cell r="BT2580" t="str">
            <v>Szava</v>
          </cell>
        </row>
        <row r="2581">
          <cell r="BT2581" t="str">
            <v>Százhalombatta</v>
          </cell>
        </row>
        <row r="2582">
          <cell r="BT2582" t="str">
            <v>Szebény</v>
          </cell>
        </row>
        <row r="2583">
          <cell r="BT2583" t="str">
            <v>Szécsénke</v>
          </cell>
        </row>
        <row r="2584">
          <cell r="BT2584" t="str">
            <v>Szécsény</v>
          </cell>
        </row>
        <row r="2585">
          <cell r="BT2585" t="str">
            <v>Szécsényfelfalu</v>
          </cell>
        </row>
        <row r="2586">
          <cell r="BT2586" t="str">
            <v>Szécsisziget</v>
          </cell>
        </row>
        <row r="2587">
          <cell r="BT2587" t="str">
            <v>Szederkény</v>
          </cell>
        </row>
        <row r="2588">
          <cell r="BT2588" t="str">
            <v>Szedres</v>
          </cell>
        </row>
        <row r="2589">
          <cell r="BT2589" t="str">
            <v>Szeged</v>
          </cell>
        </row>
        <row r="2590">
          <cell r="BT2590" t="str">
            <v>Szegerdő</v>
          </cell>
        </row>
        <row r="2591">
          <cell r="BT2591" t="str">
            <v>Szeghalom</v>
          </cell>
        </row>
        <row r="2592">
          <cell r="BT2592" t="str">
            <v>Szegi</v>
          </cell>
        </row>
        <row r="2593">
          <cell r="BT2593" t="str">
            <v>Szegilong</v>
          </cell>
        </row>
        <row r="2594">
          <cell r="BT2594" t="str">
            <v>Szegvár</v>
          </cell>
        </row>
        <row r="2595">
          <cell r="BT2595" t="str">
            <v>Székely</v>
          </cell>
        </row>
        <row r="2596">
          <cell r="BT2596" t="str">
            <v>Székelyszabar</v>
          </cell>
        </row>
        <row r="2597">
          <cell r="BT2597" t="str">
            <v>Székesfehérvár</v>
          </cell>
        </row>
        <row r="2598">
          <cell r="BT2598" t="str">
            <v>Székkutas</v>
          </cell>
        </row>
        <row r="2599">
          <cell r="BT2599" t="str">
            <v>Szekszárd</v>
          </cell>
        </row>
        <row r="2600">
          <cell r="BT2600" t="str">
            <v>Szeleste</v>
          </cell>
        </row>
        <row r="2601">
          <cell r="BT2601" t="str">
            <v>Szelevény</v>
          </cell>
        </row>
        <row r="2602">
          <cell r="BT2602" t="str">
            <v>Szellő</v>
          </cell>
        </row>
        <row r="2603">
          <cell r="BT2603" t="str">
            <v>Szemely</v>
          </cell>
        </row>
        <row r="2604">
          <cell r="BT2604" t="str">
            <v>Szemenye</v>
          </cell>
        </row>
        <row r="2605">
          <cell r="BT2605" t="str">
            <v>Szemere</v>
          </cell>
        </row>
        <row r="2606">
          <cell r="BT2606" t="str">
            <v>Szendehely</v>
          </cell>
        </row>
        <row r="2607">
          <cell r="BT2607" t="str">
            <v>Szendrő</v>
          </cell>
        </row>
        <row r="2608">
          <cell r="BT2608" t="str">
            <v>Szendrőlád</v>
          </cell>
        </row>
        <row r="2609">
          <cell r="BT2609" t="str">
            <v>Szenna</v>
          </cell>
        </row>
        <row r="2610">
          <cell r="BT2610" t="str">
            <v>Szenta</v>
          </cell>
        </row>
        <row r="2611">
          <cell r="BT2611" t="str">
            <v>Szentantalfa</v>
          </cell>
        </row>
        <row r="2612">
          <cell r="BT2612" t="str">
            <v>Szentbalázs</v>
          </cell>
        </row>
        <row r="2613">
          <cell r="BT2613" t="str">
            <v>Szentbékkálla</v>
          </cell>
        </row>
        <row r="2614">
          <cell r="BT2614" t="str">
            <v>Szentborbás</v>
          </cell>
        </row>
        <row r="2615">
          <cell r="BT2615" t="str">
            <v>Szentdénes</v>
          </cell>
        </row>
        <row r="2616">
          <cell r="BT2616" t="str">
            <v>Szentdomonkos</v>
          </cell>
        </row>
        <row r="2617">
          <cell r="BT2617" t="str">
            <v>Szente</v>
          </cell>
        </row>
        <row r="2618">
          <cell r="BT2618" t="str">
            <v>Szentegát</v>
          </cell>
        </row>
        <row r="2619">
          <cell r="BT2619" t="str">
            <v>Szentendre</v>
          </cell>
        </row>
        <row r="2620">
          <cell r="BT2620" t="str">
            <v>Szentes</v>
          </cell>
        </row>
        <row r="2621">
          <cell r="BT2621" t="str">
            <v>Szentgál</v>
          </cell>
        </row>
        <row r="2622">
          <cell r="BT2622" t="str">
            <v>Szentgáloskér</v>
          </cell>
        </row>
        <row r="2623">
          <cell r="BT2623" t="str">
            <v>Szentgotthárd</v>
          </cell>
        </row>
        <row r="2624">
          <cell r="BT2624" t="str">
            <v>Szentgyörgyvár</v>
          </cell>
        </row>
        <row r="2625">
          <cell r="BT2625" t="str">
            <v>Szentgyörgyvölgy</v>
          </cell>
        </row>
        <row r="2626">
          <cell r="BT2626" t="str">
            <v>Szentimrefalva</v>
          </cell>
        </row>
        <row r="2627">
          <cell r="BT2627" t="str">
            <v>Szentistván</v>
          </cell>
        </row>
        <row r="2628">
          <cell r="BT2628" t="str">
            <v>Szentistvánbaksa</v>
          </cell>
        </row>
        <row r="2629">
          <cell r="BT2629" t="str">
            <v>Szentjakabfa</v>
          </cell>
        </row>
        <row r="2630">
          <cell r="BT2630" t="str">
            <v>Szentkatalin</v>
          </cell>
        </row>
        <row r="2631">
          <cell r="BT2631" t="str">
            <v>Szentkirály</v>
          </cell>
        </row>
        <row r="2632">
          <cell r="BT2632" t="str">
            <v>Szentkirályszabadja</v>
          </cell>
        </row>
        <row r="2633">
          <cell r="BT2633" t="str">
            <v>Szentkozmadombja</v>
          </cell>
        </row>
        <row r="2634">
          <cell r="BT2634" t="str">
            <v>Szentlászló</v>
          </cell>
        </row>
        <row r="2635">
          <cell r="BT2635" t="str">
            <v>Szentliszló</v>
          </cell>
        </row>
        <row r="2636">
          <cell r="BT2636" t="str">
            <v>Szentlőrinc</v>
          </cell>
        </row>
        <row r="2637">
          <cell r="BT2637" t="str">
            <v>Szentlőrinckáta</v>
          </cell>
        </row>
        <row r="2638">
          <cell r="BT2638" t="str">
            <v>Szentmargitfalva</v>
          </cell>
        </row>
        <row r="2639">
          <cell r="BT2639" t="str">
            <v>Szentmártonkáta</v>
          </cell>
        </row>
        <row r="2640">
          <cell r="BT2640" t="str">
            <v>Szentpéterfa</v>
          </cell>
        </row>
        <row r="2641">
          <cell r="BT2641" t="str">
            <v>Szentpéterfölde</v>
          </cell>
        </row>
        <row r="2642">
          <cell r="BT2642" t="str">
            <v>Szentpéterszeg</v>
          </cell>
        </row>
        <row r="2643">
          <cell r="BT2643" t="str">
            <v>Szentpéterúr</v>
          </cell>
        </row>
        <row r="2644">
          <cell r="BT2644" t="str">
            <v>Szenyér</v>
          </cell>
        </row>
        <row r="2645">
          <cell r="BT2645" t="str">
            <v>Szepetnek</v>
          </cell>
        </row>
        <row r="2646">
          <cell r="BT2646" t="str">
            <v>Szerecseny</v>
          </cell>
        </row>
        <row r="2647">
          <cell r="BT2647" t="str">
            <v>Szeremle</v>
          </cell>
        </row>
        <row r="2648">
          <cell r="BT2648" t="str">
            <v>Szerencs</v>
          </cell>
        </row>
        <row r="2649">
          <cell r="BT2649" t="str">
            <v>Szerep</v>
          </cell>
        </row>
        <row r="2650">
          <cell r="BT2650" t="str">
            <v>Szergény</v>
          </cell>
        </row>
        <row r="2651">
          <cell r="BT2651" t="str">
            <v>Szigetbecse</v>
          </cell>
        </row>
        <row r="2652">
          <cell r="BT2652" t="str">
            <v>Szigetcsép</v>
          </cell>
        </row>
        <row r="2653">
          <cell r="BT2653" t="str">
            <v>Szigethalom</v>
          </cell>
        </row>
        <row r="2654">
          <cell r="BT2654" t="str">
            <v>Szigetmonostor</v>
          </cell>
        </row>
        <row r="2655">
          <cell r="BT2655" t="str">
            <v>Szigetszentmárton</v>
          </cell>
        </row>
        <row r="2656">
          <cell r="BT2656" t="str">
            <v>Szigetszentmiklós</v>
          </cell>
        </row>
        <row r="2657">
          <cell r="BT2657" t="str">
            <v>Szigetújfalu</v>
          </cell>
        </row>
        <row r="2658">
          <cell r="BT2658" t="str">
            <v>Szigetvár</v>
          </cell>
        </row>
        <row r="2659">
          <cell r="BT2659" t="str">
            <v>Szigliget</v>
          </cell>
        </row>
        <row r="2660">
          <cell r="BT2660" t="str">
            <v>Szihalom</v>
          </cell>
        </row>
        <row r="2661">
          <cell r="BT2661" t="str">
            <v>Szijártóháza</v>
          </cell>
        </row>
        <row r="2662">
          <cell r="BT2662" t="str">
            <v>Szikszó</v>
          </cell>
        </row>
        <row r="2663">
          <cell r="BT2663" t="str">
            <v>Szil</v>
          </cell>
        </row>
        <row r="2664">
          <cell r="BT2664" t="str">
            <v>Szilágy</v>
          </cell>
        </row>
        <row r="2665">
          <cell r="BT2665" t="str">
            <v>Szilaspogony</v>
          </cell>
        </row>
        <row r="2666">
          <cell r="BT2666" t="str">
            <v>Szilsárkány</v>
          </cell>
        </row>
        <row r="2667">
          <cell r="BT2667" t="str">
            <v>Szilvágy</v>
          </cell>
        </row>
        <row r="2668">
          <cell r="BT2668" t="str">
            <v>Szilvás</v>
          </cell>
        </row>
        <row r="2669">
          <cell r="BT2669" t="str">
            <v>Szilvásvárad</v>
          </cell>
        </row>
        <row r="2670">
          <cell r="BT2670" t="str">
            <v>Szilvásszentmárton</v>
          </cell>
        </row>
        <row r="2671">
          <cell r="BT2671" t="str">
            <v>Szin</v>
          </cell>
        </row>
        <row r="2672">
          <cell r="BT2672" t="str">
            <v>Szinpetri</v>
          </cell>
        </row>
        <row r="2673">
          <cell r="BT2673" t="str">
            <v>Szirák</v>
          </cell>
        </row>
        <row r="2674">
          <cell r="BT2674" t="str">
            <v>Szirmabesenyő</v>
          </cell>
        </row>
        <row r="2675">
          <cell r="BT2675" t="str">
            <v>Szob</v>
          </cell>
        </row>
        <row r="2676">
          <cell r="BT2676" t="str">
            <v>Szokolya</v>
          </cell>
        </row>
        <row r="2677">
          <cell r="BT2677" t="str">
            <v>Szólád</v>
          </cell>
        </row>
        <row r="2678">
          <cell r="BT2678" t="str">
            <v>Szolnok</v>
          </cell>
        </row>
        <row r="2679">
          <cell r="BT2679" t="str">
            <v>Szombathely</v>
          </cell>
        </row>
        <row r="2680">
          <cell r="BT2680" t="str">
            <v>Szomód</v>
          </cell>
        </row>
        <row r="2681">
          <cell r="BT2681" t="str">
            <v>Szomolya</v>
          </cell>
        </row>
        <row r="2682">
          <cell r="BT2682" t="str">
            <v>Szomor</v>
          </cell>
        </row>
        <row r="2683">
          <cell r="BT2683" t="str">
            <v>Szorgalmatos</v>
          </cell>
        </row>
        <row r="2684">
          <cell r="BT2684" t="str">
            <v>Szorosad</v>
          </cell>
        </row>
        <row r="2685">
          <cell r="BT2685" t="str">
            <v>Szőc</v>
          </cell>
        </row>
        <row r="2686">
          <cell r="BT2686" t="str">
            <v>Szőce</v>
          </cell>
        </row>
        <row r="2687">
          <cell r="BT2687" t="str">
            <v>Sződ</v>
          </cell>
        </row>
        <row r="2688">
          <cell r="BT2688" t="str">
            <v>Sződliget</v>
          </cell>
        </row>
        <row r="2689">
          <cell r="BT2689" t="str">
            <v>Szögliget</v>
          </cell>
        </row>
        <row r="2690">
          <cell r="BT2690" t="str">
            <v>Szőke</v>
          </cell>
        </row>
        <row r="2691">
          <cell r="BT2691" t="str">
            <v>Szőkéd</v>
          </cell>
        </row>
        <row r="2692">
          <cell r="BT2692" t="str">
            <v>Szőkedencs</v>
          </cell>
        </row>
        <row r="2693">
          <cell r="BT2693" t="str">
            <v>Szőlősardó</v>
          </cell>
        </row>
        <row r="2694">
          <cell r="BT2694" t="str">
            <v>Szőlősgyörök</v>
          </cell>
        </row>
        <row r="2695">
          <cell r="BT2695" t="str">
            <v>Szörény</v>
          </cell>
        </row>
        <row r="2696">
          <cell r="BT2696" t="str">
            <v>Szúcs</v>
          </cell>
        </row>
        <row r="2697">
          <cell r="BT2697" t="str">
            <v>Szuha</v>
          </cell>
        </row>
        <row r="2698">
          <cell r="BT2698" t="str">
            <v>Szuhafő</v>
          </cell>
        </row>
        <row r="2699">
          <cell r="BT2699" t="str">
            <v>Szuhakálló</v>
          </cell>
        </row>
        <row r="2700">
          <cell r="BT2700" t="str">
            <v>Szuhogy</v>
          </cell>
        </row>
        <row r="2701">
          <cell r="BT2701" t="str">
            <v>Szulimán</v>
          </cell>
        </row>
        <row r="2702">
          <cell r="BT2702" t="str">
            <v>Szulok</v>
          </cell>
        </row>
        <row r="2703">
          <cell r="BT2703" t="str">
            <v>Szurdokpüspöki</v>
          </cell>
        </row>
        <row r="2704">
          <cell r="BT2704" t="str">
            <v>Szűcsi</v>
          </cell>
        </row>
        <row r="2705">
          <cell r="BT2705" t="str">
            <v>Szügy</v>
          </cell>
        </row>
        <row r="2706">
          <cell r="BT2706" t="str">
            <v>Szűr</v>
          </cell>
        </row>
        <row r="2707">
          <cell r="BT2707" t="str">
            <v>Tab</v>
          </cell>
        </row>
        <row r="2708">
          <cell r="BT2708" t="str">
            <v>Tabajd</v>
          </cell>
        </row>
        <row r="2709">
          <cell r="BT2709" t="str">
            <v>Tabdi</v>
          </cell>
        </row>
        <row r="2710">
          <cell r="BT2710" t="str">
            <v>Táborfalva</v>
          </cell>
        </row>
        <row r="2711">
          <cell r="BT2711" t="str">
            <v>Tác</v>
          </cell>
        </row>
        <row r="2712">
          <cell r="BT2712" t="str">
            <v>Tagyon</v>
          </cell>
        </row>
        <row r="2713">
          <cell r="BT2713" t="str">
            <v>Tahitótfalu</v>
          </cell>
        </row>
        <row r="2714">
          <cell r="BT2714" t="str">
            <v>Takácsi</v>
          </cell>
        </row>
        <row r="2715">
          <cell r="BT2715" t="str">
            <v>Tákos</v>
          </cell>
        </row>
        <row r="2716">
          <cell r="BT2716" t="str">
            <v>Taksony</v>
          </cell>
        </row>
        <row r="2717">
          <cell r="BT2717" t="str">
            <v>Taktabáj</v>
          </cell>
        </row>
        <row r="2718">
          <cell r="BT2718" t="str">
            <v>Taktaharkány</v>
          </cell>
        </row>
        <row r="2719">
          <cell r="BT2719" t="str">
            <v>Taktakenéz</v>
          </cell>
        </row>
        <row r="2720">
          <cell r="BT2720" t="str">
            <v>Taktaszada</v>
          </cell>
        </row>
        <row r="2721">
          <cell r="BT2721" t="str">
            <v>Taliándörögd</v>
          </cell>
        </row>
        <row r="2722">
          <cell r="BT2722" t="str">
            <v>Tállya</v>
          </cell>
        </row>
        <row r="2723">
          <cell r="BT2723" t="str">
            <v>Tamási</v>
          </cell>
        </row>
        <row r="2724">
          <cell r="BT2724" t="str">
            <v>Tanakajd</v>
          </cell>
        </row>
        <row r="2725">
          <cell r="BT2725" t="str">
            <v>Táp</v>
          </cell>
        </row>
        <row r="2726">
          <cell r="BT2726" t="str">
            <v>Tápióbicske</v>
          </cell>
        </row>
        <row r="2727">
          <cell r="BT2727" t="str">
            <v>Tápiógyörgye</v>
          </cell>
        </row>
        <row r="2728">
          <cell r="BT2728" t="str">
            <v>Tápióság</v>
          </cell>
        </row>
        <row r="2729">
          <cell r="BT2729" t="str">
            <v>Tápiószecső</v>
          </cell>
        </row>
        <row r="2730">
          <cell r="BT2730" t="str">
            <v>Tápiószele</v>
          </cell>
        </row>
        <row r="2731">
          <cell r="BT2731" t="str">
            <v>Tápiószentmárton</v>
          </cell>
        </row>
        <row r="2732">
          <cell r="BT2732" t="str">
            <v>Tápiószőlős</v>
          </cell>
        </row>
        <row r="2733">
          <cell r="BT2733" t="str">
            <v>Táplánszentkereszt</v>
          </cell>
        </row>
        <row r="2734">
          <cell r="BT2734" t="str">
            <v>Tapolca</v>
          </cell>
        </row>
        <row r="2735">
          <cell r="BT2735" t="str">
            <v>Tapsony</v>
          </cell>
        </row>
        <row r="2736">
          <cell r="BT2736" t="str">
            <v>Tápszentmiklós</v>
          </cell>
        </row>
        <row r="2737">
          <cell r="BT2737" t="str">
            <v>Tar</v>
          </cell>
        </row>
        <row r="2738">
          <cell r="BT2738" t="str">
            <v>Tarany</v>
          </cell>
        </row>
        <row r="2739">
          <cell r="BT2739" t="str">
            <v>Tarcal</v>
          </cell>
        </row>
        <row r="2740">
          <cell r="BT2740" t="str">
            <v>Tard</v>
          </cell>
        </row>
        <row r="2741">
          <cell r="BT2741" t="str">
            <v>Tardona</v>
          </cell>
        </row>
        <row r="2742">
          <cell r="BT2742" t="str">
            <v>Tardos</v>
          </cell>
        </row>
        <row r="2743">
          <cell r="BT2743" t="str">
            <v>Tarhos</v>
          </cell>
        </row>
        <row r="2744">
          <cell r="BT2744" t="str">
            <v>Tarján</v>
          </cell>
        </row>
        <row r="2745">
          <cell r="BT2745" t="str">
            <v>Tarjánpuszta</v>
          </cell>
        </row>
        <row r="2746">
          <cell r="BT2746" t="str">
            <v>Tárkány</v>
          </cell>
        </row>
        <row r="2747">
          <cell r="BT2747" t="str">
            <v>Tarnabod</v>
          </cell>
        </row>
        <row r="2748">
          <cell r="BT2748" t="str">
            <v>Tarnalelesz</v>
          </cell>
        </row>
        <row r="2749">
          <cell r="BT2749" t="str">
            <v>Tarnaméra</v>
          </cell>
        </row>
        <row r="2750">
          <cell r="BT2750" t="str">
            <v>Tarnaörs</v>
          </cell>
        </row>
        <row r="2751">
          <cell r="BT2751" t="str">
            <v>Tarnaszentmária</v>
          </cell>
        </row>
        <row r="2752">
          <cell r="BT2752" t="str">
            <v>Tarnaszentmiklós</v>
          </cell>
        </row>
        <row r="2753">
          <cell r="BT2753" t="str">
            <v>Tarnazsadány</v>
          </cell>
        </row>
        <row r="2754">
          <cell r="BT2754" t="str">
            <v>Tárnok</v>
          </cell>
        </row>
        <row r="2755">
          <cell r="BT2755" t="str">
            <v>Tárnokréti</v>
          </cell>
        </row>
        <row r="2756">
          <cell r="BT2756" t="str">
            <v>Tarpa</v>
          </cell>
        </row>
        <row r="2757">
          <cell r="BT2757" t="str">
            <v>Tarrós</v>
          </cell>
        </row>
        <row r="2758">
          <cell r="BT2758" t="str">
            <v>Táska</v>
          </cell>
        </row>
        <row r="2759">
          <cell r="BT2759" t="str">
            <v>Tass</v>
          </cell>
        </row>
        <row r="2760">
          <cell r="BT2760" t="str">
            <v>Taszár</v>
          </cell>
        </row>
        <row r="2761">
          <cell r="BT2761" t="str">
            <v>Tát</v>
          </cell>
        </row>
        <row r="2762">
          <cell r="BT2762" t="str">
            <v>Tata</v>
          </cell>
        </row>
        <row r="2763">
          <cell r="BT2763" t="str">
            <v>Tatabánya</v>
          </cell>
        </row>
        <row r="2764">
          <cell r="BT2764" t="str">
            <v>Tataháza</v>
          </cell>
        </row>
        <row r="2765">
          <cell r="BT2765" t="str">
            <v>Tatárszentgyörgy</v>
          </cell>
        </row>
        <row r="2766">
          <cell r="BT2766" t="str">
            <v>Tázlár</v>
          </cell>
        </row>
        <row r="2767">
          <cell r="BT2767" t="str">
            <v>Téglás</v>
          </cell>
        </row>
        <row r="2768">
          <cell r="BT2768" t="str">
            <v>Tekenye</v>
          </cell>
        </row>
        <row r="2769">
          <cell r="BT2769" t="str">
            <v>Tékes</v>
          </cell>
        </row>
        <row r="2770">
          <cell r="BT2770" t="str">
            <v>Teklafalu</v>
          </cell>
        </row>
        <row r="2771">
          <cell r="BT2771" t="str">
            <v>Telekes</v>
          </cell>
        </row>
        <row r="2772">
          <cell r="BT2772" t="str">
            <v>Telekgerendás</v>
          </cell>
        </row>
        <row r="2773">
          <cell r="BT2773" t="str">
            <v>Teleki</v>
          </cell>
        </row>
        <row r="2774">
          <cell r="BT2774" t="str">
            <v>Telki</v>
          </cell>
        </row>
        <row r="2775">
          <cell r="BT2775" t="str">
            <v>Telkibánya</v>
          </cell>
        </row>
        <row r="2776">
          <cell r="BT2776" t="str">
            <v>Tengelic</v>
          </cell>
        </row>
        <row r="2777">
          <cell r="BT2777" t="str">
            <v>Tengeri</v>
          </cell>
        </row>
        <row r="2778">
          <cell r="BT2778" t="str">
            <v>Tengőd</v>
          </cell>
        </row>
        <row r="2779">
          <cell r="BT2779" t="str">
            <v>Tenk</v>
          </cell>
        </row>
        <row r="2780">
          <cell r="BT2780" t="str">
            <v>Tényő</v>
          </cell>
        </row>
        <row r="2781">
          <cell r="BT2781" t="str">
            <v>Tépe</v>
          </cell>
        </row>
        <row r="2782">
          <cell r="BT2782" t="str">
            <v>Terem</v>
          </cell>
        </row>
        <row r="2783">
          <cell r="BT2783" t="str">
            <v>Terény</v>
          </cell>
        </row>
        <row r="2784">
          <cell r="BT2784" t="str">
            <v>Tereske</v>
          </cell>
        </row>
        <row r="2785">
          <cell r="BT2785" t="str">
            <v>Teresztenye</v>
          </cell>
        </row>
        <row r="2786">
          <cell r="BT2786" t="str">
            <v>Terpes</v>
          </cell>
        </row>
        <row r="2787">
          <cell r="BT2787" t="str">
            <v>Tés</v>
          </cell>
        </row>
        <row r="2788">
          <cell r="BT2788" t="str">
            <v>Tésa</v>
          </cell>
        </row>
        <row r="2789">
          <cell r="BT2789" t="str">
            <v>Tésenfa</v>
          </cell>
        </row>
        <row r="2790">
          <cell r="BT2790" t="str">
            <v>Téseny</v>
          </cell>
        </row>
        <row r="2791">
          <cell r="BT2791" t="str">
            <v>Teskánd</v>
          </cell>
        </row>
        <row r="2792">
          <cell r="BT2792" t="str">
            <v>Tét</v>
          </cell>
        </row>
        <row r="2793">
          <cell r="BT2793" t="str">
            <v>Tetétlen</v>
          </cell>
        </row>
        <row r="2794">
          <cell r="BT2794" t="str">
            <v>Tevel</v>
          </cell>
        </row>
        <row r="2795">
          <cell r="BT2795" t="str">
            <v>Tibolddaróc</v>
          </cell>
        </row>
        <row r="2796">
          <cell r="BT2796" t="str">
            <v>Tiborszállás</v>
          </cell>
        </row>
        <row r="2797">
          <cell r="BT2797" t="str">
            <v>Tihany</v>
          </cell>
        </row>
        <row r="2798">
          <cell r="BT2798" t="str">
            <v>Tikos</v>
          </cell>
        </row>
        <row r="2799">
          <cell r="BT2799" t="str">
            <v>Tilaj</v>
          </cell>
        </row>
        <row r="2800">
          <cell r="BT2800" t="str">
            <v>Timár</v>
          </cell>
        </row>
        <row r="2801">
          <cell r="BT2801" t="str">
            <v>Tinnye</v>
          </cell>
        </row>
        <row r="2802">
          <cell r="BT2802" t="str">
            <v>Tiszaadony</v>
          </cell>
        </row>
        <row r="2803">
          <cell r="BT2803" t="str">
            <v>Tiszaalpár</v>
          </cell>
        </row>
        <row r="2804">
          <cell r="BT2804" t="str">
            <v>Tiszabábolna</v>
          </cell>
        </row>
        <row r="2805">
          <cell r="BT2805" t="str">
            <v>Tiszabecs</v>
          </cell>
        </row>
        <row r="2806">
          <cell r="BT2806" t="str">
            <v>Tiszabercel</v>
          </cell>
        </row>
        <row r="2807">
          <cell r="BT2807" t="str">
            <v>Tiszabezdéd</v>
          </cell>
        </row>
        <row r="2808">
          <cell r="BT2808" t="str">
            <v>Tiszabő</v>
          </cell>
        </row>
        <row r="2809">
          <cell r="BT2809" t="str">
            <v>Tiszabura</v>
          </cell>
        </row>
        <row r="2810">
          <cell r="BT2810" t="str">
            <v>Tiszacsécse</v>
          </cell>
        </row>
        <row r="2811">
          <cell r="BT2811" t="str">
            <v>Tiszacsege</v>
          </cell>
        </row>
        <row r="2812">
          <cell r="BT2812" t="str">
            <v>Tiszacsermely</v>
          </cell>
        </row>
        <row r="2813">
          <cell r="BT2813" t="str">
            <v>Tiszadada</v>
          </cell>
        </row>
        <row r="2814">
          <cell r="BT2814" t="str">
            <v>Tiszaderzs</v>
          </cell>
        </row>
        <row r="2815">
          <cell r="BT2815" t="str">
            <v>Tiszadob</v>
          </cell>
        </row>
        <row r="2816">
          <cell r="BT2816" t="str">
            <v>Tiszadorogma</v>
          </cell>
        </row>
        <row r="2817">
          <cell r="BT2817" t="str">
            <v>Tiszaeszlár</v>
          </cell>
        </row>
        <row r="2818">
          <cell r="BT2818" t="str">
            <v>Tiszaföldvár</v>
          </cell>
        </row>
        <row r="2819">
          <cell r="BT2819" t="str">
            <v>Tiszafüred</v>
          </cell>
        </row>
        <row r="2820">
          <cell r="BT2820" t="str">
            <v>Tiszagyenda</v>
          </cell>
        </row>
        <row r="2821">
          <cell r="BT2821" t="str">
            <v>Tiszagyulaháza</v>
          </cell>
        </row>
        <row r="2822">
          <cell r="BT2822" t="str">
            <v>Tiszaigar</v>
          </cell>
        </row>
        <row r="2823">
          <cell r="BT2823" t="str">
            <v>Tiszainoka</v>
          </cell>
        </row>
        <row r="2824">
          <cell r="BT2824" t="str">
            <v>Tiszajenő</v>
          </cell>
        </row>
        <row r="2825">
          <cell r="BT2825" t="str">
            <v>Tiszakanyár</v>
          </cell>
        </row>
        <row r="2826">
          <cell r="BT2826" t="str">
            <v>Tiszakarád</v>
          </cell>
        </row>
        <row r="2827">
          <cell r="BT2827" t="str">
            <v>Tiszakécske</v>
          </cell>
        </row>
        <row r="2828">
          <cell r="BT2828" t="str">
            <v>Tiszakerecseny</v>
          </cell>
        </row>
        <row r="2829">
          <cell r="BT2829" t="str">
            <v>Tiszakeszi</v>
          </cell>
        </row>
        <row r="2830">
          <cell r="BT2830" t="str">
            <v>Tiszakóród</v>
          </cell>
        </row>
        <row r="2831">
          <cell r="BT2831" t="str">
            <v>Tiszakürt</v>
          </cell>
        </row>
        <row r="2832">
          <cell r="BT2832" t="str">
            <v>Tiszaladány</v>
          </cell>
        </row>
        <row r="2833">
          <cell r="BT2833" t="str">
            <v>Tiszalök</v>
          </cell>
        </row>
        <row r="2834">
          <cell r="BT2834" t="str">
            <v>Tiszalúc</v>
          </cell>
        </row>
        <row r="2835">
          <cell r="BT2835" t="str">
            <v>Tiszamogyorós</v>
          </cell>
        </row>
        <row r="2836">
          <cell r="BT2836" t="str">
            <v>Tiszanagyfalu</v>
          </cell>
        </row>
        <row r="2837">
          <cell r="BT2837" t="str">
            <v>Tiszanána</v>
          </cell>
        </row>
        <row r="2838">
          <cell r="BT2838" t="str">
            <v>Tiszaörs</v>
          </cell>
        </row>
        <row r="2839">
          <cell r="BT2839" t="str">
            <v>Tiszapalkonya</v>
          </cell>
        </row>
        <row r="2840">
          <cell r="BT2840" t="str">
            <v>Tiszapüspöki</v>
          </cell>
        </row>
        <row r="2841">
          <cell r="BT2841" t="str">
            <v>Tiszarád</v>
          </cell>
        </row>
        <row r="2842">
          <cell r="BT2842" t="str">
            <v>Tiszaroff</v>
          </cell>
        </row>
        <row r="2843">
          <cell r="BT2843" t="str">
            <v>Tiszasas</v>
          </cell>
        </row>
        <row r="2844">
          <cell r="BT2844" t="str">
            <v>Tiszasüly</v>
          </cell>
        </row>
        <row r="2845">
          <cell r="BT2845" t="str">
            <v>Tiszaszalka</v>
          </cell>
        </row>
        <row r="2846">
          <cell r="BT2846" t="str">
            <v>Tiszaszentimre</v>
          </cell>
        </row>
        <row r="2847">
          <cell r="BT2847" t="str">
            <v>Tiszaszentmárton</v>
          </cell>
        </row>
        <row r="2848">
          <cell r="BT2848" t="str">
            <v>Tiszasziget</v>
          </cell>
        </row>
        <row r="2849">
          <cell r="BT2849" t="str">
            <v>Tiszaszőlős</v>
          </cell>
        </row>
        <row r="2850">
          <cell r="BT2850" t="str">
            <v>Tiszatardos</v>
          </cell>
        </row>
        <row r="2851">
          <cell r="BT2851" t="str">
            <v>Tiszatarján</v>
          </cell>
        </row>
        <row r="2852">
          <cell r="BT2852" t="str">
            <v>Tiszatelek</v>
          </cell>
        </row>
        <row r="2853">
          <cell r="BT2853" t="str">
            <v>Tiszatenyő</v>
          </cell>
        </row>
        <row r="2854">
          <cell r="BT2854" t="str">
            <v>Tiszaug</v>
          </cell>
        </row>
        <row r="2855">
          <cell r="BT2855" t="str">
            <v>Tiszaújváros</v>
          </cell>
        </row>
        <row r="2856">
          <cell r="BT2856" t="str">
            <v>Tiszavalk</v>
          </cell>
        </row>
        <row r="2857">
          <cell r="BT2857" t="str">
            <v>Tiszavárkony</v>
          </cell>
        </row>
        <row r="2858">
          <cell r="BT2858" t="str">
            <v>Tiszavasvári</v>
          </cell>
        </row>
        <row r="2859">
          <cell r="BT2859" t="str">
            <v>Tiszavid</v>
          </cell>
        </row>
        <row r="2860">
          <cell r="BT2860" t="str">
            <v>Tisztaberek</v>
          </cell>
        </row>
        <row r="2861">
          <cell r="BT2861" t="str">
            <v>Tivadar</v>
          </cell>
        </row>
        <row r="2862">
          <cell r="BT2862" t="str">
            <v>Tóalmás</v>
          </cell>
        </row>
        <row r="2863">
          <cell r="BT2863" t="str">
            <v>Tófalu</v>
          </cell>
        </row>
        <row r="2864">
          <cell r="BT2864" t="str">
            <v>Tófej</v>
          </cell>
        </row>
        <row r="2865">
          <cell r="BT2865" t="str">
            <v>Tófű</v>
          </cell>
        </row>
        <row r="2866">
          <cell r="BT2866" t="str">
            <v>Tokaj</v>
          </cell>
        </row>
        <row r="2867">
          <cell r="BT2867" t="str">
            <v>Tokod</v>
          </cell>
        </row>
        <row r="2868">
          <cell r="BT2868" t="str">
            <v>Tokodaltáró</v>
          </cell>
        </row>
        <row r="2869">
          <cell r="BT2869" t="str">
            <v>Tokorcs</v>
          </cell>
        </row>
        <row r="2870">
          <cell r="BT2870" t="str">
            <v>Tolcsva</v>
          </cell>
        </row>
        <row r="2871">
          <cell r="BT2871" t="str">
            <v>Told</v>
          </cell>
        </row>
        <row r="2872">
          <cell r="BT2872" t="str">
            <v>Tolmács</v>
          </cell>
        </row>
        <row r="2873">
          <cell r="BT2873" t="str">
            <v>Tolna</v>
          </cell>
        </row>
        <row r="2874">
          <cell r="BT2874" t="str">
            <v>Tolnanémedi</v>
          </cell>
        </row>
        <row r="2875">
          <cell r="BT2875" t="str">
            <v>Tomajmonostora</v>
          </cell>
        </row>
        <row r="2876">
          <cell r="BT2876" t="str">
            <v>Tomor</v>
          </cell>
        </row>
        <row r="2877">
          <cell r="BT2877" t="str">
            <v>Tompa</v>
          </cell>
        </row>
        <row r="2878">
          <cell r="BT2878" t="str">
            <v>Tompaládony</v>
          </cell>
        </row>
        <row r="2879">
          <cell r="BT2879" t="str">
            <v>Tordas</v>
          </cell>
        </row>
        <row r="2880">
          <cell r="BT2880" t="str">
            <v>Tormafölde</v>
          </cell>
        </row>
        <row r="2881">
          <cell r="BT2881" t="str">
            <v>Tormás</v>
          </cell>
        </row>
        <row r="2882">
          <cell r="BT2882" t="str">
            <v>Tormásliget</v>
          </cell>
        </row>
        <row r="2883">
          <cell r="BT2883" t="str">
            <v>Tornabarakony</v>
          </cell>
        </row>
        <row r="2884">
          <cell r="BT2884" t="str">
            <v>Tornakápolna</v>
          </cell>
        </row>
        <row r="2885">
          <cell r="BT2885" t="str">
            <v>Tornanádaska</v>
          </cell>
        </row>
        <row r="2886">
          <cell r="BT2886" t="str">
            <v>Tornaszentandrás</v>
          </cell>
        </row>
        <row r="2887">
          <cell r="BT2887" t="str">
            <v>Tornaszentjakab</v>
          </cell>
        </row>
        <row r="2888">
          <cell r="BT2888" t="str">
            <v>Tornyiszentmiklós</v>
          </cell>
        </row>
        <row r="2889">
          <cell r="BT2889" t="str">
            <v>Tornyosnémeti</v>
          </cell>
        </row>
        <row r="2890">
          <cell r="BT2890" t="str">
            <v>Tornyospálca</v>
          </cell>
        </row>
        <row r="2891">
          <cell r="BT2891" t="str">
            <v>Torony</v>
          </cell>
        </row>
        <row r="2892">
          <cell r="BT2892" t="str">
            <v>Torvaj</v>
          </cell>
        </row>
        <row r="2893">
          <cell r="BT2893" t="str">
            <v>Tószeg</v>
          </cell>
        </row>
        <row r="2894">
          <cell r="BT2894" t="str">
            <v>Tótkomlós</v>
          </cell>
        </row>
        <row r="2895">
          <cell r="BT2895" t="str">
            <v>Tótszentgyörgy</v>
          </cell>
        </row>
        <row r="2896">
          <cell r="BT2896" t="str">
            <v>Tótszentmárton</v>
          </cell>
        </row>
        <row r="2897">
          <cell r="BT2897" t="str">
            <v>Tótszerdahely</v>
          </cell>
        </row>
        <row r="2898">
          <cell r="BT2898" t="str">
            <v>Tótújfalu</v>
          </cell>
        </row>
        <row r="2899">
          <cell r="BT2899" t="str">
            <v>Tótvázsony</v>
          </cell>
        </row>
        <row r="2900">
          <cell r="BT2900" t="str">
            <v>Tök</v>
          </cell>
        </row>
        <row r="2901">
          <cell r="BT2901" t="str">
            <v>Tököl</v>
          </cell>
        </row>
        <row r="2902">
          <cell r="BT2902" t="str">
            <v>Töltéstava</v>
          </cell>
        </row>
        <row r="2903">
          <cell r="BT2903" t="str">
            <v>Tömörd</v>
          </cell>
        </row>
        <row r="2904">
          <cell r="BT2904" t="str">
            <v>Tömörkény</v>
          </cell>
        </row>
        <row r="2905">
          <cell r="BT2905" t="str">
            <v>Törökbálint</v>
          </cell>
        </row>
        <row r="2906">
          <cell r="BT2906" t="str">
            <v>Törökkoppány</v>
          </cell>
        </row>
        <row r="2907">
          <cell r="BT2907" t="str">
            <v>Törökszentmiklós</v>
          </cell>
        </row>
        <row r="2908">
          <cell r="BT2908" t="str">
            <v>Törtel</v>
          </cell>
        </row>
        <row r="2909">
          <cell r="BT2909" t="str">
            <v>Töttös</v>
          </cell>
        </row>
        <row r="2910">
          <cell r="BT2910" t="str">
            <v>Trizs</v>
          </cell>
        </row>
        <row r="2911">
          <cell r="BT2911" t="str">
            <v>Tunyogmatolcs</v>
          </cell>
        </row>
        <row r="2912">
          <cell r="BT2912" t="str">
            <v>Tura</v>
          </cell>
        </row>
        <row r="2913">
          <cell r="BT2913" t="str">
            <v>Túristvándi</v>
          </cell>
        </row>
        <row r="2914">
          <cell r="BT2914" t="str">
            <v>Túrkeve</v>
          </cell>
        </row>
        <row r="2915">
          <cell r="BT2915" t="str">
            <v>Túrony</v>
          </cell>
        </row>
        <row r="2916">
          <cell r="BT2916" t="str">
            <v>Túrricse</v>
          </cell>
        </row>
        <row r="2917">
          <cell r="BT2917" t="str">
            <v>Tuzsér</v>
          </cell>
        </row>
        <row r="2918">
          <cell r="BT2918" t="str">
            <v>Türje</v>
          </cell>
        </row>
        <row r="2919">
          <cell r="BT2919" t="str">
            <v>Tüskevár</v>
          </cell>
        </row>
        <row r="2920">
          <cell r="BT2920" t="str">
            <v>Tyukod</v>
          </cell>
        </row>
        <row r="2921">
          <cell r="BT2921" t="str">
            <v>Udvar</v>
          </cell>
        </row>
        <row r="2922">
          <cell r="BT2922" t="str">
            <v>Udvari</v>
          </cell>
        </row>
        <row r="2923">
          <cell r="BT2923" t="str">
            <v>Ugod</v>
          </cell>
        </row>
        <row r="2924">
          <cell r="BT2924" t="str">
            <v>Újbarok</v>
          </cell>
        </row>
        <row r="2925">
          <cell r="BT2925" t="str">
            <v>Újcsanálos</v>
          </cell>
        </row>
        <row r="2926">
          <cell r="BT2926" t="str">
            <v>Újdombrád</v>
          </cell>
        </row>
        <row r="2927">
          <cell r="BT2927" t="str">
            <v>Újfehértó</v>
          </cell>
        </row>
        <row r="2928">
          <cell r="BT2928" t="str">
            <v>Újhartyán</v>
          </cell>
        </row>
        <row r="2929">
          <cell r="BT2929" t="str">
            <v>Újiráz</v>
          </cell>
        </row>
        <row r="2930">
          <cell r="BT2930" t="str">
            <v>Újireg</v>
          </cell>
        </row>
        <row r="2931">
          <cell r="BT2931" t="str">
            <v>Újkenéz</v>
          </cell>
        </row>
        <row r="2932">
          <cell r="BT2932" t="str">
            <v>Újkér</v>
          </cell>
        </row>
        <row r="2933">
          <cell r="BT2933" t="str">
            <v>Újkígyós</v>
          </cell>
        </row>
        <row r="2934">
          <cell r="BT2934" t="str">
            <v>Újlengyel</v>
          </cell>
        </row>
        <row r="2935">
          <cell r="BT2935" t="str">
            <v>Újléta</v>
          </cell>
        </row>
        <row r="2936">
          <cell r="BT2936" t="str">
            <v>Újlőrincfalva</v>
          </cell>
        </row>
        <row r="2937">
          <cell r="BT2937" t="str">
            <v>Újpetre</v>
          </cell>
        </row>
        <row r="2938">
          <cell r="BT2938" t="str">
            <v>Újrónafő</v>
          </cell>
        </row>
        <row r="2939">
          <cell r="BT2939" t="str">
            <v>Újsolt</v>
          </cell>
        </row>
        <row r="2940">
          <cell r="BT2940" t="str">
            <v>Újszalonta</v>
          </cell>
        </row>
        <row r="2941">
          <cell r="BT2941" t="str">
            <v>Újszász</v>
          </cell>
        </row>
        <row r="2942">
          <cell r="BT2942" t="str">
            <v>Újszentiván</v>
          </cell>
        </row>
        <row r="2943">
          <cell r="BT2943" t="str">
            <v>Újszentmargita</v>
          </cell>
        </row>
        <row r="2944">
          <cell r="BT2944" t="str">
            <v>Újszilvás</v>
          </cell>
        </row>
        <row r="2945">
          <cell r="BT2945" t="str">
            <v>Újtelek</v>
          </cell>
        </row>
        <row r="2946">
          <cell r="BT2946" t="str">
            <v>Újtikos</v>
          </cell>
        </row>
        <row r="2947">
          <cell r="BT2947" t="str">
            <v>Újudvar</v>
          </cell>
        </row>
        <row r="2948">
          <cell r="BT2948" t="str">
            <v>Újvárfalva</v>
          </cell>
        </row>
        <row r="2949">
          <cell r="BT2949" t="str">
            <v>Ukk</v>
          </cell>
        </row>
        <row r="2950">
          <cell r="BT2950" t="str">
            <v>Und</v>
          </cell>
        </row>
        <row r="2951">
          <cell r="BT2951" t="str">
            <v>Úny</v>
          </cell>
        </row>
        <row r="2952">
          <cell r="BT2952" t="str">
            <v>Uppony</v>
          </cell>
        </row>
        <row r="2953">
          <cell r="BT2953" t="str">
            <v>Ura</v>
          </cell>
        </row>
        <row r="2954">
          <cell r="BT2954" t="str">
            <v>Uraiújfalu</v>
          </cell>
        </row>
        <row r="2955">
          <cell r="BT2955" t="str">
            <v>Úrhida</v>
          </cell>
        </row>
        <row r="2956">
          <cell r="BT2956" t="str">
            <v>Úri</v>
          </cell>
        </row>
        <row r="2957">
          <cell r="BT2957" t="str">
            <v>Úrkút</v>
          </cell>
        </row>
        <row r="2958">
          <cell r="BT2958" t="str">
            <v>Uszka</v>
          </cell>
        </row>
        <row r="2959">
          <cell r="BT2959" t="str">
            <v>Uszód</v>
          </cell>
        </row>
        <row r="2960">
          <cell r="BT2960" t="str">
            <v>Uzsa</v>
          </cell>
        </row>
        <row r="2961">
          <cell r="BT2961" t="str">
            <v>Üllés</v>
          </cell>
        </row>
        <row r="2962">
          <cell r="BT2962" t="str">
            <v>Üllő</v>
          </cell>
        </row>
        <row r="2963">
          <cell r="BT2963" t="str">
            <v>Üröm</v>
          </cell>
        </row>
        <row r="2964">
          <cell r="BT2964" t="str">
            <v>Vác</v>
          </cell>
        </row>
        <row r="2965">
          <cell r="BT2965" t="str">
            <v>Vácduka</v>
          </cell>
        </row>
        <row r="2966">
          <cell r="BT2966" t="str">
            <v>Vácegres</v>
          </cell>
        </row>
        <row r="2967">
          <cell r="BT2967" t="str">
            <v>Váchartyán</v>
          </cell>
        </row>
        <row r="2968">
          <cell r="BT2968" t="str">
            <v>Váckisújfalu</v>
          </cell>
        </row>
        <row r="2969">
          <cell r="BT2969" t="str">
            <v>Vácrátót</v>
          </cell>
        </row>
        <row r="2970">
          <cell r="BT2970" t="str">
            <v>Vácszentlászló</v>
          </cell>
        </row>
        <row r="2971">
          <cell r="BT2971" t="str">
            <v>Vadna</v>
          </cell>
        </row>
        <row r="2972">
          <cell r="BT2972" t="str">
            <v>Vadosfa</v>
          </cell>
        </row>
        <row r="2973">
          <cell r="BT2973" t="str">
            <v>Vág</v>
          </cell>
        </row>
        <row r="2974">
          <cell r="BT2974" t="str">
            <v>Vágáshuta</v>
          </cell>
        </row>
        <row r="2975">
          <cell r="BT2975" t="str">
            <v>Vaja</v>
          </cell>
        </row>
        <row r="2976">
          <cell r="BT2976" t="str">
            <v>Vajdácska</v>
          </cell>
        </row>
        <row r="2977">
          <cell r="BT2977" t="str">
            <v>Vajszló</v>
          </cell>
        </row>
        <row r="2978">
          <cell r="BT2978" t="str">
            <v>Vajta</v>
          </cell>
        </row>
        <row r="2979">
          <cell r="BT2979" t="str">
            <v>Vál</v>
          </cell>
        </row>
        <row r="2980">
          <cell r="BT2980" t="str">
            <v>Valkó</v>
          </cell>
        </row>
        <row r="2981">
          <cell r="BT2981" t="str">
            <v>Valkonya</v>
          </cell>
        </row>
        <row r="2982">
          <cell r="BT2982" t="str">
            <v>Vállaj</v>
          </cell>
        </row>
        <row r="2983">
          <cell r="BT2983" t="str">
            <v>Vállus</v>
          </cell>
        </row>
        <row r="2984">
          <cell r="BT2984" t="str">
            <v>Vámosatya</v>
          </cell>
        </row>
        <row r="2985">
          <cell r="BT2985" t="str">
            <v>Vámoscsalád</v>
          </cell>
        </row>
        <row r="2986">
          <cell r="BT2986" t="str">
            <v>Vámosgyörk</v>
          </cell>
        </row>
        <row r="2987">
          <cell r="BT2987" t="str">
            <v>Vámosmikola</v>
          </cell>
        </row>
        <row r="2988">
          <cell r="BT2988" t="str">
            <v>Vámosoroszi</v>
          </cell>
        </row>
        <row r="2989">
          <cell r="BT2989" t="str">
            <v>Vámospércs</v>
          </cell>
        </row>
        <row r="2990">
          <cell r="BT2990" t="str">
            <v>Vámosújfalu</v>
          </cell>
        </row>
        <row r="2991">
          <cell r="BT2991" t="str">
            <v>Vámosszabadi</v>
          </cell>
        </row>
        <row r="2992">
          <cell r="BT2992" t="str">
            <v>Váncsod</v>
          </cell>
        </row>
        <row r="2993">
          <cell r="BT2993" t="str">
            <v>Vanyarc</v>
          </cell>
        </row>
        <row r="2994">
          <cell r="BT2994" t="str">
            <v>Vanyola</v>
          </cell>
        </row>
        <row r="2995">
          <cell r="BT2995" t="str">
            <v>Várad</v>
          </cell>
        </row>
        <row r="2996">
          <cell r="BT2996" t="str">
            <v>Váralja</v>
          </cell>
        </row>
        <row r="2997">
          <cell r="BT2997" t="str">
            <v>Varászló</v>
          </cell>
        </row>
        <row r="2998">
          <cell r="BT2998" t="str">
            <v>Váraszó</v>
          </cell>
        </row>
        <row r="2999">
          <cell r="BT2999" t="str">
            <v>Várbalog</v>
          </cell>
        </row>
        <row r="3000">
          <cell r="BT3000" t="str">
            <v>Varbó</v>
          </cell>
        </row>
        <row r="3001">
          <cell r="BT3001" t="str">
            <v>Varbóc</v>
          </cell>
        </row>
        <row r="3002">
          <cell r="BT3002" t="str">
            <v>Várda</v>
          </cell>
        </row>
        <row r="3003">
          <cell r="BT3003" t="str">
            <v>Várdomb</v>
          </cell>
        </row>
        <row r="3004">
          <cell r="BT3004" t="str">
            <v>Várfölde</v>
          </cell>
        </row>
        <row r="3005">
          <cell r="BT3005" t="str">
            <v>Varga</v>
          </cell>
        </row>
        <row r="3006">
          <cell r="BT3006" t="str">
            <v>Várgesztes</v>
          </cell>
        </row>
        <row r="3007">
          <cell r="BT3007" t="str">
            <v>Várkesző</v>
          </cell>
        </row>
        <row r="3008">
          <cell r="BT3008" t="str">
            <v>Várong</v>
          </cell>
        </row>
        <row r="3009">
          <cell r="BT3009" t="str">
            <v>Városföld</v>
          </cell>
        </row>
        <row r="3010">
          <cell r="BT3010" t="str">
            <v>Városlőd</v>
          </cell>
        </row>
        <row r="3011">
          <cell r="BT3011" t="str">
            <v>Várpalota</v>
          </cell>
        </row>
        <row r="3012">
          <cell r="BT3012" t="str">
            <v>Varsád</v>
          </cell>
        </row>
        <row r="3013">
          <cell r="BT3013" t="str">
            <v>Varsány</v>
          </cell>
        </row>
        <row r="3014">
          <cell r="BT3014" t="str">
            <v>Várvölgy</v>
          </cell>
        </row>
        <row r="3015">
          <cell r="BT3015" t="str">
            <v>Vasad</v>
          </cell>
        </row>
        <row r="3016">
          <cell r="BT3016" t="str">
            <v>Vasalja</v>
          </cell>
        </row>
        <row r="3017">
          <cell r="BT3017" t="str">
            <v>Vásárosbéc</v>
          </cell>
        </row>
        <row r="3018">
          <cell r="BT3018" t="str">
            <v>Vásárosdombó</v>
          </cell>
        </row>
        <row r="3019">
          <cell r="BT3019" t="str">
            <v>Vásárosfalu</v>
          </cell>
        </row>
        <row r="3020">
          <cell r="BT3020" t="str">
            <v>Vásárosmiske</v>
          </cell>
        </row>
        <row r="3021">
          <cell r="BT3021" t="str">
            <v>Vásárosnamény</v>
          </cell>
        </row>
        <row r="3022">
          <cell r="BT3022" t="str">
            <v>Vasasszonyfa</v>
          </cell>
        </row>
        <row r="3023">
          <cell r="BT3023" t="str">
            <v>Vasboldogasszony</v>
          </cell>
        </row>
        <row r="3024">
          <cell r="BT3024" t="str">
            <v>Vasegerszeg</v>
          </cell>
        </row>
        <row r="3025">
          <cell r="BT3025" t="str">
            <v>Vashosszúfalu</v>
          </cell>
        </row>
        <row r="3026">
          <cell r="BT3026" t="str">
            <v>Vaskeresztes</v>
          </cell>
        </row>
        <row r="3027">
          <cell r="BT3027" t="str">
            <v>Vaskút</v>
          </cell>
        </row>
        <row r="3028">
          <cell r="BT3028" t="str">
            <v>Vasmegyer</v>
          </cell>
        </row>
        <row r="3029">
          <cell r="BT3029" t="str">
            <v>Vaspör</v>
          </cell>
        </row>
        <row r="3030">
          <cell r="BT3030" t="str">
            <v>Vassurány</v>
          </cell>
        </row>
        <row r="3031">
          <cell r="BT3031" t="str">
            <v>Vasvár</v>
          </cell>
        </row>
        <row r="3032">
          <cell r="BT3032" t="str">
            <v>Vaszar</v>
          </cell>
        </row>
        <row r="3033">
          <cell r="BT3033" t="str">
            <v>Vászoly</v>
          </cell>
        </row>
        <row r="3034">
          <cell r="BT3034" t="str">
            <v>Vasszécseny</v>
          </cell>
        </row>
        <row r="3035">
          <cell r="BT3035" t="str">
            <v>Vasszentmihály</v>
          </cell>
        </row>
        <row r="3036">
          <cell r="BT3036" t="str">
            <v>Vasszilvágy</v>
          </cell>
        </row>
        <row r="3037">
          <cell r="BT3037" t="str">
            <v>Vát</v>
          </cell>
        </row>
        <row r="3038">
          <cell r="BT3038" t="str">
            <v>Vatta</v>
          </cell>
        </row>
        <row r="3039">
          <cell r="BT3039" t="str">
            <v>Vázsnok</v>
          </cell>
        </row>
        <row r="3040">
          <cell r="BT3040" t="str">
            <v>Vécs</v>
          </cell>
        </row>
        <row r="3041">
          <cell r="BT3041" t="str">
            <v>Vecsés</v>
          </cell>
        </row>
        <row r="3042">
          <cell r="BT3042" t="str">
            <v>Végegyháza</v>
          </cell>
        </row>
        <row r="3043">
          <cell r="BT3043" t="str">
            <v>Vejti</v>
          </cell>
        </row>
        <row r="3044">
          <cell r="BT3044" t="str">
            <v>Vékény</v>
          </cell>
        </row>
        <row r="3045">
          <cell r="BT3045" t="str">
            <v>Vekerd</v>
          </cell>
        </row>
        <row r="3046">
          <cell r="BT3046" t="str">
            <v>Velem</v>
          </cell>
        </row>
        <row r="3047">
          <cell r="BT3047" t="str">
            <v>Velemér</v>
          </cell>
        </row>
        <row r="3048">
          <cell r="BT3048" t="str">
            <v>Velence</v>
          </cell>
        </row>
        <row r="3049">
          <cell r="BT3049" t="str">
            <v>Velény</v>
          </cell>
        </row>
        <row r="3050">
          <cell r="BT3050" t="str">
            <v>Véménd</v>
          </cell>
        </row>
        <row r="3051">
          <cell r="BT3051" t="str">
            <v>Vének</v>
          </cell>
        </row>
        <row r="3052">
          <cell r="BT3052" t="str">
            <v>Vép</v>
          </cell>
        </row>
        <row r="3053">
          <cell r="BT3053" t="str">
            <v>Vereb</v>
          </cell>
        </row>
        <row r="3054">
          <cell r="BT3054" t="str">
            <v>Veresegyház</v>
          </cell>
        </row>
        <row r="3055">
          <cell r="BT3055" t="str">
            <v>Verőce</v>
          </cell>
        </row>
        <row r="3056">
          <cell r="BT3056" t="str">
            <v>Verpelét</v>
          </cell>
        </row>
        <row r="3057">
          <cell r="BT3057" t="str">
            <v>Verseg</v>
          </cell>
        </row>
        <row r="3058">
          <cell r="BT3058" t="str">
            <v>Versend</v>
          </cell>
        </row>
        <row r="3059">
          <cell r="BT3059" t="str">
            <v>Vértesacsa</v>
          </cell>
        </row>
        <row r="3060">
          <cell r="BT3060" t="str">
            <v>Vértesboglár</v>
          </cell>
        </row>
        <row r="3061">
          <cell r="BT3061" t="str">
            <v>Vérteskethely</v>
          </cell>
        </row>
        <row r="3062">
          <cell r="BT3062" t="str">
            <v>Vértessomló</v>
          </cell>
        </row>
        <row r="3063">
          <cell r="BT3063" t="str">
            <v>Vértestolna</v>
          </cell>
        </row>
        <row r="3064">
          <cell r="BT3064" t="str">
            <v>Vértesszőlős</v>
          </cell>
        </row>
        <row r="3065">
          <cell r="BT3065" t="str">
            <v>Vése</v>
          </cell>
        </row>
        <row r="3066">
          <cell r="BT3066" t="str">
            <v>Veszkény</v>
          </cell>
        </row>
        <row r="3067">
          <cell r="BT3067" t="str">
            <v>Veszprém</v>
          </cell>
        </row>
        <row r="3068">
          <cell r="BT3068" t="str">
            <v>Veszprémfajsz</v>
          </cell>
        </row>
        <row r="3069">
          <cell r="BT3069" t="str">
            <v>Veszprémgalsa</v>
          </cell>
        </row>
        <row r="3070">
          <cell r="BT3070" t="str">
            <v>Veszprémvarsány</v>
          </cell>
        </row>
        <row r="3071">
          <cell r="BT3071" t="str">
            <v>Vésztő</v>
          </cell>
        </row>
        <row r="3072">
          <cell r="BT3072" t="str">
            <v>Vezseny</v>
          </cell>
        </row>
        <row r="3073">
          <cell r="BT3073" t="str">
            <v>Vid</v>
          </cell>
        </row>
        <row r="3074">
          <cell r="BT3074" t="str">
            <v>Vigántpetend</v>
          </cell>
        </row>
        <row r="3075">
          <cell r="BT3075" t="str">
            <v>Villány</v>
          </cell>
        </row>
        <row r="3076">
          <cell r="BT3076" t="str">
            <v>Villánykövesd</v>
          </cell>
        </row>
        <row r="3077">
          <cell r="BT3077" t="str">
            <v>Vilmány</v>
          </cell>
        </row>
        <row r="3078">
          <cell r="BT3078" t="str">
            <v>Vilonya</v>
          </cell>
        </row>
        <row r="3079">
          <cell r="BT3079" t="str">
            <v>Vilyvitány</v>
          </cell>
        </row>
        <row r="3080">
          <cell r="BT3080" t="str">
            <v>Vinár</v>
          </cell>
        </row>
        <row r="3081">
          <cell r="BT3081" t="str">
            <v>Vindornyafok</v>
          </cell>
        </row>
        <row r="3082">
          <cell r="BT3082" t="str">
            <v>Vindornyalak</v>
          </cell>
        </row>
        <row r="3083">
          <cell r="BT3083" t="str">
            <v>Vindornyaszőlős</v>
          </cell>
        </row>
        <row r="3084">
          <cell r="BT3084" t="str">
            <v>Visegrád</v>
          </cell>
        </row>
        <row r="3085">
          <cell r="BT3085" t="str">
            <v>Visnye</v>
          </cell>
        </row>
        <row r="3086">
          <cell r="BT3086" t="str">
            <v>Visonta</v>
          </cell>
        </row>
        <row r="3087">
          <cell r="BT3087" t="str">
            <v>Viss</v>
          </cell>
        </row>
        <row r="3088">
          <cell r="BT3088" t="str">
            <v>Visz</v>
          </cell>
        </row>
        <row r="3089">
          <cell r="BT3089" t="str">
            <v>Viszák</v>
          </cell>
        </row>
        <row r="3090">
          <cell r="BT3090" t="str">
            <v>Viszló</v>
          </cell>
        </row>
        <row r="3091">
          <cell r="BT3091" t="str">
            <v>Visznek</v>
          </cell>
        </row>
        <row r="3092">
          <cell r="BT3092" t="str">
            <v>Vitnyéd</v>
          </cell>
        </row>
        <row r="3093">
          <cell r="BT3093" t="str">
            <v>Vízvár</v>
          </cell>
        </row>
        <row r="3094">
          <cell r="BT3094" t="str">
            <v>Vizslás</v>
          </cell>
        </row>
        <row r="3095">
          <cell r="BT3095" t="str">
            <v>Vizsoly</v>
          </cell>
        </row>
        <row r="3096">
          <cell r="BT3096" t="str">
            <v>Vokány</v>
          </cell>
        </row>
        <row r="3097">
          <cell r="BT3097" t="str">
            <v>Vonyarcvashegy</v>
          </cell>
        </row>
        <row r="3098">
          <cell r="BT3098" t="str">
            <v>Vöckönd</v>
          </cell>
        </row>
        <row r="3099">
          <cell r="BT3099" t="str">
            <v>Völcsej</v>
          </cell>
        </row>
        <row r="3100">
          <cell r="BT3100" t="str">
            <v>Vönöck</v>
          </cell>
        </row>
        <row r="3101">
          <cell r="BT3101" t="str">
            <v>Vöröstó</v>
          </cell>
        </row>
        <row r="3102">
          <cell r="BT3102" t="str">
            <v>Vörs</v>
          </cell>
        </row>
        <row r="3103">
          <cell r="BT3103" t="str">
            <v>Zabar</v>
          </cell>
        </row>
        <row r="3104">
          <cell r="BT3104" t="str">
            <v>Zádor</v>
          </cell>
        </row>
        <row r="3105">
          <cell r="BT3105" t="str">
            <v>Zádorfalva</v>
          </cell>
        </row>
        <row r="3106">
          <cell r="BT3106" t="str">
            <v>Zagyvarékas</v>
          </cell>
        </row>
        <row r="3107">
          <cell r="BT3107" t="str">
            <v>Zagyvaszántó</v>
          </cell>
        </row>
        <row r="3108">
          <cell r="BT3108" t="str">
            <v>Záhony</v>
          </cell>
        </row>
        <row r="3109">
          <cell r="BT3109" t="str">
            <v>Zajk</v>
          </cell>
        </row>
        <row r="3110">
          <cell r="BT3110" t="str">
            <v>Zajta</v>
          </cell>
        </row>
        <row r="3111">
          <cell r="BT3111" t="str">
            <v>Zákány</v>
          </cell>
        </row>
        <row r="3112">
          <cell r="BT3112" t="str">
            <v>Zákányfalu</v>
          </cell>
        </row>
        <row r="3113">
          <cell r="BT3113" t="str">
            <v>Zákányszék</v>
          </cell>
        </row>
        <row r="3114">
          <cell r="BT3114" t="str">
            <v>Zala</v>
          </cell>
        </row>
        <row r="3115">
          <cell r="BT3115" t="str">
            <v>Zalaapáti</v>
          </cell>
        </row>
        <row r="3116">
          <cell r="BT3116" t="str">
            <v>Zalabaksa</v>
          </cell>
        </row>
        <row r="3117">
          <cell r="BT3117" t="str">
            <v>Zalabér</v>
          </cell>
        </row>
        <row r="3118">
          <cell r="BT3118" t="str">
            <v>Zalaboldogfa</v>
          </cell>
        </row>
        <row r="3119">
          <cell r="BT3119" t="str">
            <v>Zalacsány</v>
          </cell>
        </row>
        <row r="3120">
          <cell r="BT3120" t="str">
            <v>Zalacséb</v>
          </cell>
        </row>
        <row r="3121">
          <cell r="BT3121" t="str">
            <v>Zalaegerszeg</v>
          </cell>
        </row>
        <row r="3122">
          <cell r="BT3122" t="str">
            <v>Zalaerdőd</v>
          </cell>
        </row>
        <row r="3123">
          <cell r="BT3123" t="str">
            <v>Zalagyömörő</v>
          </cell>
        </row>
        <row r="3124">
          <cell r="BT3124" t="str">
            <v>Zalahaláp</v>
          </cell>
        </row>
        <row r="3125">
          <cell r="BT3125" t="str">
            <v>Zalaháshágy</v>
          </cell>
        </row>
        <row r="3126">
          <cell r="BT3126" t="str">
            <v>Zalaigrice</v>
          </cell>
        </row>
        <row r="3127">
          <cell r="BT3127" t="str">
            <v>Zalaistvánd</v>
          </cell>
        </row>
        <row r="3128">
          <cell r="BT3128" t="str">
            <v>Zalakaros</v>
          </cell>
        </row>
        <row r="3129">
          <cell r="BT3129" t="str">
            <v>Zalakomár</v>
          </cell>
        </row>
        <row r="3130">
          <cell r="BT3130" t="str">
            <v>Zalaköveskút</v>
          </cell>
        </row>
        <row r="3131">
          <cell r="BT3131" t="str">
            <v>Zalalövő</v>
          </cell>
        </row>
        <row r="3132">
          <cell r="BT3132" t="str">
            <v>Zalameggyes</v>
          </cell>
        </row>
        <row r="3133">
          <cell r="BT3133" t="str">
            <v>Zalamerenye</v>
          </cell>
        </row>
        <row r="3134">
          <cell r="BT3134" t="str">
            <v>Zalasárszeg</v>
          </cell>
        </row>
        <row r="3135">
          <cell r="BT3135" t="str">
            <v>Zalaszabar</v>
          </cell>
        </row>
        <row r="3136">
          <cell r="BT3136" t="str">
            <v>Zalaszántó</v>
          </cell>
        </row>
        <row r="3137">
          <cell r="BT3137" t="str">
            <v>Zalaszegvár</v>
          </cell>
        </row>
        <row r="3138">
          <cell r="BT3138" t="str">
            <v>Zalaszentbalázs</v>
          </cell>
        </row>
        <row r="3139">
          <cell r="BT3139" t="str">
            <v>Zalaszentgrót</v>
          </cell>
        </row>
        <row r="3140">
          <cell r="BT3140" t="str">
            <v>Zalaszentgyörgy</v>
          </cell>
        </row>
        <row r="3141">
          <cell r="BT3141" t="str">
            <v>Zalaszentiván</v>
          </cell>
        </row>
        <row r="3142">
          <cell r="BT3142" t="str">
            <v>Zalaszentjakab</v>
          </cell>
        </row>
        <row r="3143">
          <cell r="BT3143" t="str">
            <v>Zalaszentlászló</v>
          </cell>
        </row>
        <row r="3144">
          <cell r="BT3144" t="str">
            <v>Zalaszentlőrinc</v>
          </cell>
        </row>
        <row r="3145">
          <cell r="BT3145" t="str">
            <v>Zalaszentmárton</v>
          </cell>
        </row>
        <row r="3146">
          <cell r="BT3146" t="str">
            <v>Zalaszentmihály</v>
          </cell>
        </row>
        <row r="3147">
          <cell r="BT3147" t="str">
            <v>Zalaszombatfa</v>
          </cell>
        </row>
        <row r="3148">
          <cell r="BT3148" t="str">
            <v>Zaláta</v>
          </cell>
        </row>
        <row r="3149">
          <cell r="BT3149" t="str">
            <v>Zalatárnok</v>
          </cell>
        </row>
        <row r="3150">
          <cell r="BT3150" t="str">
            <v>Zalaújlak</v>
          </cell>
        </row>
        <row r="3151">
          <cell r="BT3151" t="str">
            <v>Zalavár</v>
          </cell>
        </row>
        <row r="3152">
          <cell r="BT3152" t="str">
            <v>Zalavég</v>
          </cell>
        </row>
        <row r="3153">
          <cell r="BT3153" t="str">
            <v>Zalkod</v>
          </cell>
        </row>
        <row r="3154">
          <cell r="BT3154" t="str">
            <v>Zamárdi</v>
          </cell>
        </row>
        <row r="3155">
          <cell r="BT3155" t="str">
            <v>Zámoly</v>
          </cell>
        </row>
        <row r="3156">
          <cell r="BT3156" t="str">
            <v>Zánka</v>
          </cell>
        </row>
        <row r="3157">
          <cell r="BT3157" t="str">
            <v>Zaránk</v>
          </cell>
        </row>
        <row r="3158">
          <cell r="BT3158" t="str">
            <v>Závod</v>
          </cell>
        </row>
        <row r="3159">
          <cell r="BT3159" t="str">
            <v>Zebecke</v>
          </cell>
        </row>
        <row r="3160">
          <cell r="BT3160" t="str">
            <v>Zebegény</v>
          </cell>
        </row>
        <row r="3161">
          <cell r="BT3161" t="str">
            <v>Zemplénagárd</v>
          </cell>
        </row>
        <row r="3162">
          <cell r="BT3162" t="str">
            <v>Zengővárkony</v>
          </cell>
        </row>
        <row r="3163">
          <cell r="BT3163" t="str">
            <v>Zichyújfalu</v>
          </cell>
        </row>
        <row r="3164">
          <cell r="BT3164" t="str">
            <v>Zics</v>
          </cell>
        </row>
        <row r="3165">
          <cell r="BT3165" t="str">
            <v>Ziliz</v>
          </cell>
        </row>
        <row r="3166">
          <cell r="BT3166" t="str">
            <v>Zimány</v>
          </cell>
        </row>
        <row r="3167">
          <cell r="BT3167" t="str">
            <v>Zirc</v>
          </cell>
        </row>
        <row r="3168">
          <cell r="BT3168" t="str">
            <v>Zók</v>
          </cell>
        </row>
        <row r="3169">
          <cell r="BT3169" t="str">
            <v>Zomba</v>
          </cell>
        </row>
        <row r="3170">
          <cell r="BT3170" t="str">
            <v>Zubogy</v>
          </cell>
        </row>
        <row r="3171">
          <cell r="BT3171" t="str">
            <v>Zsadány</v>
          </cell>
        </row>
        <row r="3172">
          <cell r="BT3172" t="str">
            <v>Zsáka</v>
          </cell>
        </row>
        <row r="3173">
          <cell r="BT3173" t="str">
            <v>Zsámbék</v>
          </cell>
        </row>
        <row r="3174">
          <cell r="BT3174" t="str">
            <v>Zsámbok</v>
          </cell>
        </row>
        <row r="3175">
          <cell r="BT3175" t="str">
            <v>Zsana</v>
          </cell>
        </row>
        <row r="3176">
          <cell r="BT3176" t="str">
            <v>Zsarolyán</v>
          </cell>
        </row>
        <row r="3177">
          <cell r="BT3177" t="str">
            <v>Zsebeháza</v>
          </cell>
        </row>
        <row r="3178">
          <cell r="BT3178" t="str">
            <v>Zsédeny</v>
          </cell>
        </row>
        <row r="3179">
          <cell r="BT3179" t="str">
            <v>Zselickisfalud</v>
          </cell>
        </row>
        <row r="3180">
          <cell r="BT3180" t="str">
            <v>Zselickislak</v>
          </cell>
        </row>
        <row r="3181">
          <cell r="BT3181" t="str">
            <v>Zselicszentpál</v>
          </cell>
        </row>
        <row r="3182">
          <cell r="BT3182" t="str">
            <v>Zsennye</v>
          </cell>
        </row>
        <row r="3183">
          <cell r="BT3183" t="str">
            <v>Zsira</v>
          </cell>
        </row>
        <row r="3184">
          <cell r="BT3184" t="str">
            <v>Zsombó</v>
          </cell>
        </row>
        <row r="3185">
          <cell r="BT3185" t="str">
            <v>Zsujta</v>
          </cell>
        </row>
        <row r="3186">
          <cell r="BT3186" t="str">
            <v>Zsurk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55"/>
  <sheetViews>
    <sheetView tabSelected="1" view="pageLayout" topLeftCell="A3" zoomScaleNormal="75" zoomScaleSheetLayoutView="89" workbookViewId="0">
      <selection activeCell="C14" sqref="C14"/>
    </sheetView>
  </sheetViews>
  <sheetFormatPr defaultColWidth="9.140625" defaultRowHeight="15.75" x14ac:dyDescent="0.25"/>
  <cols>
    <col min="1" max="1" width="40.42578125" style="399" customWidth="1"/>
    <col min="2" max="2" width="17.140625" style="38" customWidth="1"/>
    <col min="3" max="4" width="20.42578125" style="391" customWidth="1"/>
    <col min="5" max="5" width="18" style="38" customWidth="1"/>
    <col min="6" max="6" width="9.140625" style="38"/>
    <col min="7" max="8" width="16.28515625" style="38" bestFit="1" customWidth="1"/>
    <col min="9" max="16384" width="9.140625" style="38"/>
  </cols>
  <sheetData>
    <row r="1" spans="1:5" ht="16.5" hidden="1" thickBot="1" x14ac:dyDescent="0.3">
      <c r="A1" s="36"/>
    </row>
    <row r="2" spans="1:5" ht="16.5" hidden="1" thickBot="1" x14ac:dyDescent="0.3">
      <c r="A2" s="36"/>
    </row>
    <row r="3" spans="1:5" x14ac:dyDescent="0.25">
      <c r="A3" s="36"/>
    </row>
    <row r="4" spans="1:5" ht="30.75" customHeight="1" x14ac:dyDescent="0.25">
      <c r="A4" s="823" t="s">
        <v>539</v>
      </c>
      <c r="B4" s="823"/>
      <c r="C4" s="823"/>
      <c r="D4" s="823"/>
      <c r="E4" s="823"/>
    </row>
    <row r="5" spans="1:5" ht="16.5" thickBot="1" x14ac:dyDescent="0.3">
      <c r="A5" s="36"/>
    </row>
    <row r="6" spans="1:5" s="393" customFormat="1" ht="56.25" customHeight="1" thickBot="1" x14ac:dyDescent="0.25">
      <c r="A6" s="389" t="s">
        <v>234</v>
      </c>
      <c r="B6" s="392" t="s">
        <v>529</v>
      </c>
      <c r="C6" s="412" t="s">
        <v>530</v>
      </c>
      <c r="D6" s="696" t="s">
        <v>548</v>
      </c>
      <c r="E6" s="413" t="s">
        <v>531</v>
      </c>
    </row>
    <row r="7" spans="1:5" ht="31.5" x14ac:dyDescent="0.25">
      <c r="A7" s="430" t="s">
        <v>4</v>
      </c>
      <c r="B7" s="400">
        <f>'2.sz.tábla'!B5</f>
        <v>30310196</v>
      </c>
      <c r="C7" s="400">
        <f>'2.sz.tábla'!C5</f>
        <v>31538654</v>
      </c>
      <c r="D7" s="400">
        <f>'2.sz.tábla'!D5</f>
        <v>34179452</v>
      </c>
      <c r="E7" s="414">
        <f t="shared" ref="E7:E14" si="0">D7-C7</f>
        <v>2640798</v>
      </c>
    </row>
    <row r="8" spans="1:5" ht="31.5" x14ac:dyDescent="0.25">
      <c r="A8" s="407" t="s">
        <v>5</v>
      </c>
      <c r="B8" s="401">
        <f>'2.sz.tábla'!B21</f>
        <v>0</v>
      </c>
      <c r="C8" s="401">
        <f>'2.sz.tábla'!C21</f>
        <v>0</v>
      </c>
      <c r="D8" s="401">
        <f>'2.sz.tábla'!D21</f>
        <v>0</v>
      </c>
      <c r="E8" s="414">
        <f t="shared" si="0"/>
        <v>0</v>
      </c>
    </row>
    <row r="9" spans="1:5" ht="18" customHeight="1" x14ac:dyDescent="0.25">
      <c r="A9" s="407" t="s">
        <v>6</v>
      </c>
      <c r="B9" s="401">
        <f>'2.sz.tábla'!B33</f>
        <v>20450000</v>
      </c>
      <c r="C9" s="401">
        <f>'2.sz.tábla'!C33</f>
        <v>20450000</v>
      </c>
      <c r="D9" s="401">
        <f>'2.sz.tábla'!D33</f>
        <v>20450000</v>
      </c>
      <c r="E9" s="414">
        <f t="shared" si="0"/>
        <v>0</v>
      </c>
    </row>
    <row r="10" spans="1:5" ht="18" customHeight="1" x14ac:dyDescent="0.25">
      <c r="A10" s="407" t="s">
        <v>7</v>
      </c>
      <c r="B10" s="401">
        <f>'2.sz.tábla'!B47</f>
        <v>7300000</v>
      </c>
      <c r="C10" s="401">
        <f>'2.sz.tábla'!C47</f>
        <v>7300000</v>
      </c>
      <c r="D10" s="401">
        <f>'2.sz.tábla'!D47</f>
        <v>7300000</v>
      </c>
      <c r="E10" s="414">
        <f t="shared" si="0"/>
        <v>0</v>
      </c>
    </row>
    <row r="11" spans="1:5" ht="18" customHeight="1" x14ac:dyDescent="0.25">
      <c r="A11" s="407" t="s">
        <v>8</v>
      </c>
      <c r="B11" s="401">
        <f>'2.sz.tábla'!B60</f>
        <v>0</v>
      </c>
      <c r="C11" s="401">
        <f>'2.sz.tábla'!C60</f>
        <v>0</v>
      </c>
      <c r="D11" s="401">
        <f>'2.sz.tábla'!D60</f>
        <v>0</v>
      </c>
      <c r="E11" s="414">
        <f t="shared" si="0"/>
        <v>0</v>
      </c>
    </row>
    <row r="12" spans="1:5" ht="16.5" customHeight="1" x14ac:dyDescent="0.25">
      <c r="A12" s="408" t="s">
        <v>9</v>
      </c>
      <c r="B12" s="401">
        <f>'2.sz.tábla'!B66</f>
        <v>0</v>
      </c>
      <c r="C12" s="401">
        <f>'2.sz.tábla'!C66</f>
        <v>0</v>
      </c>
      <c r="D12" s="401">
        <f>'2.sz.tábla'!D66</f>
        <v>0</v>
      </c>
      <c r="E12" s="414">
        <f t="shared" si="0"/>
        <v>0</v>
      </c>
    </row>
    <row r="13" spans="1:5" ht="18" customHeight="1" x14ac:dyDescent="0.25">
      <c r="A13" s="408" t="s">
        <v>10</v>
      </c>
      <c r="B13" s="401">
        <f>'2.sz.tábla'!B72</f>
        <v>0</v>
      </c>
      <c r="C13" s="400">
        <f>'2.sz.tábla'!C11</f>
        <v>0</v>
      </c>
      <c r="D13" s="400">
        <v>0</v>
      </c>
      <c r="E13" s="414">
        <f t="shared" si="0"/>
        <v>0</v>
      </c>
    </row>
    <row r="14" spans="1:5" s="394" customFormat="1" ht="19.5" customHeight="1" x14ac:dyDescent="0.25">
      <c r="A14" s="409" t="s">
        <v>11</v>
      </c>
      <c r="B14" s="402">
        <f>SUM(B7:B13)</f>
        <v>58060196</v>
      </c>
      <c r="C14" s="402">
        <f>SUM(C7:C13)</f>
        <v>59288654</v>
      </c>
      <c r="D14" s="402">
        <f>SUM(D7:D13)</f>
        <v>61929452</v>
      </c>
      <c r="E14" s="415">
        <f t="shared" si="0"/>
        <v>2640798</v>
      </c>
    </row>
    <row r="15" spans="1:5" s="394" customFormat="1" ht="18.75" customHeight="1" x14ac:dyDescent="0.25">
      <c r="A15" s="727" t="s">
        <v>12</v>
      </c>
      <c r="B15" s="402"/>
      <c r="C15" s="403"/>
      <c r="D15" s="697"/>
      <c r="E15" s="414"/>
    </row>
    <row r="16" spans="1:5" ht="31.5" x14ac:dyDescent="0.25">
      <c r="A16" s="407" t="s">
        <v>241</v>
      </c>
      <c r="B16" s="404">
        <v>51000000</v>
      </c>
      <c r="C16" s="404">
        <v>52934973</v>
      </c>
      <c r="D16" s="404">
        <v>52934973</v>
      </c>
      <c r="E16" s="414">
        <f>D16-C16</f>
        <v>0</v>
      </c>
    </row>
    <row r="17" spans="1:11" ht="47.25" x14ac:dyDescent="0.25">
      <c r="A17" s="407" t="s">
        <v>13</v>
      </c>
      <c r="B17" s="401">
        <f>'2.sz.tábla'!B82</f>
        <v>30155000</v>
      </c>
      <c r="C17" s="401">
        <f>'2.sz.tábla'!C82</f>
        <v>628058</v>
      </c>
      <c r="D17" s="401">
        <f>'2.sz.tábla'!D82</f>
        <v>628058</v>
      </c>
      <c r="E17" s="414">
        <f>D17-C17</f>
        <v>0</v>
      </c>
    </row>
    <row r="18" spans="1:11" s="394" customFormat="1" ht="18.75" customHeight="1" thickBot="1" x14ac:dyDescent="0.3">
      <c r="A18" s="419" t="s">
        <v>14</v>
      </c>
      <c r="B18" s="420">
        <f>B16+B17</f>
        <v>81155000</v>
      </c>
      <c r="C18" s="420">
        <f>C16+C17</f>
        <v>53563031</v>
      </c>
      <c r="D18" s="420">
        <f>D16+D17</f>
        <v>53563031</v>
      </c>
      <c r="E18" s="421">
        <f>D18-C18</f>
        <v>0</v>
      </c>
    </row>
    <row r="19" spans="1:11" s="394" customFormat="1" ht="19.5" customHeight="1" thickBot="1" x14ac:dyDescent="0.3">
      <c r="A19" s="422" t="s">
        <v>15</v>
      </c>
      <c r="B19" s="423">
        <f>B14+B18</f>
        <v>139215196</v>
      </c>
      <c r="C19" s="423">
        <f>C14+C18</f>
        <v>112851685</v>
      </c>
      <c r="D19" s="423">
        <f>D14+D18</f>
        <v>115492483</v>
      </c>
      <c r="E19" s="424">
        <f>D19-C19</f>
        <v>2640798</v>
      </c>
    </row>
    <row r="20" spans="1:11" s="394" customFormat="1" ht="14.25" customHeight="1" x14ac:dyDescent="0.25">
      <c r="A20" s="425"/>
      <c r="B20" s="400"/>
      <c r="C20" s="400"/>
      <c r="D20" s="400"/>
      <c r="E20" s="414"/>
      <c r="F20" s="395"/>
      <c r="G20" s="395"/>
      <c r="H20" s="395"/>
      <c r="I20" s="395"/>
      <c r="J20" s="395"/>
      <c r="K20" s="395"/>
    </row>
    <row r="21" spans="1:11" s="394" customFormat="1" ht="14.25" customHeight="1" x14ac:dyDescent="0.25">
      <c r="A21" s="410"/>
      <c r="B21" s="401"/>
      <c r="C21" s="401"/>
      <c r="D21" s="400"/>
      <c r="E21" s="414"/>
      <c r="F21" s="395"/>
      <c r="G21" s="395"/>
      <c r="H21" s="395"/>
      <c r="I21" s="395"/>
      <c r="J21" s="395"/>
      <c r="K21" s="395"/>
    </row>
    <row r="22" spans="1:11" s="396" customFormat="1" ht="20.100000000000001" customHeight="1" x14ac:dyDescent="0.25">
      <c r="A22" s="409" t="s">
        <v>16</v>
      </c>
      <c r="B22" s="402">
        <f>SUM(B23:B25)</f>
        <v>68631499</v>
      </c>
      <c r="C22" s="402">
        <f>SUM(C23:C25)</f>
        <v>71356870</v>
      </c>
      <c r="D22" s="402">
        <f>SUM(D23:D25)</f>
        <v>71237695</v>
      </c>
      <c r="E22" s="415">
        <f>D22-C22</f>
        <v>-119175</v>
      </c>
      <c r="F22" s="297"/>
      <c r="G22" s="297"/>
      <c r="H22" s="297"/>
      <c r="I22" s="297"/>
      <c r="J22" s="297"/>
      <c r="K22" s="297"/>
    </row>
    <row r="23" spans="1:11" s="396" customFormat="1" ht="20.100000000000001" customHeight="1" x14ac:dyDescent="0.25">
      <c r="A23" s="407" t="s">
        <v>17</v>
      </c>
      <c r="B23" s="401">
        <f>'3.tábla'!B50</f>
        <v>68631499</v>
      </c>
      <c r="C23" s="401">
        <f>'3.tábla'!C50</f>
        <v>71356870</v>
      </c>
      <c r="D23" s="401">
        <f>'3.tábla'!D50</f>
        <v>71237695</v>
      </c>
      <c r="E23" s="414">
        <f>D23-C23</f>
        <v>-119175</v>
      </c>
      <c r="F23" s="297"/>
      <c r="G23" s="297"/>
      <c r="H23" s="297"/>
      <c r="I23" s="297"/>
      <c r="J23" s="297"/>
      <c r="K23" s="297"/>
    </row>
    <row r="24" spans="1:11" s="396" customFormat="1" ht="18" customHeight="1" x14ac:dyDescent="0.25">
      <c r="A24" s="407"/>
      <c r="B24" s="390">
        <f>'2.sz.tábla'!B88</f>
        <v>0</v>
      </c>
      <c r="C24" s="390">
        <f>'2.sz.tábla'!C88</f>
        <v>0</v>
      </c>
      <c r="D24" s="390">
        <f>'2.sz.tábla'!D88</f>
        <v>0</v>
      </c>
      <c r="E24" s="416">
        <f>C24-B24</f>
        <v>0</v>
      </c>
      <c r="F24" s="297"/>
      <c r="G24" s="297"/>
      <c r="H24" s="297"/>
      <c r="I24" s="297"/>
      <c r="J24" s="297"/>
      <c r="K24" s="297"/>
    </row>
    <row r="25" spans="1:11" s="394" customFormat="1" ht="18" customHeight="1" x14ac:dyDescent="0.25">
      <c r="A25" s="407"/>
      <c r="B25" s="390">
        <f>'2.sz.tábla'!B89</f>
        <v>0</v>
      </c>
      <c r="C25" s="390">
        <f>'2.sz.tábla'!C89</f>
        <v>0</v>
      </c>
      <c r="D25" s="390">
        <f>'2.sz.tábla'!D89</f>
        <v>0</v>
      </c>
      <c r="E25" s="416">
        <f>C25-B25</f>
        <v>0</v>
      </c>
      <c r="F25" s="289"/>
      <c r="G25" s="395"/>
      <c r="H25" s="395"/>
      <c r="I25" s="395"/>
      <c r="J25" s="395"/>
      <c r="K25" s="395"/>
    </row>
    <row r="26" spans="1:11" ht="18" customHeight="1" x14ac:dyDescent="0.25">
      <c r="A26" s="407"/>
      <c r="B26" s="390">
        <f>'2.sz.tábla'!B90</f>
        <v>0</v>
      </c>
      <c r="C26" s="390">
        <f>'2.sz.tábla'!C90</f>
        <v>0</v>
      </c>
      <c r="D26" s="390">
        <f>'2.sz.tábla'!D90</f>
        <v>0</v>
      </c>
      <c r="E26" s="416">
        <f>C26-B26</f>
        <v>0</v>
      </c>
    </row>
    <row r="27" spans="1:11" s="394" customFormat="1" ht="20.100000000000001" customHeight="1" x14ac:dyDescent="0.25">
      <c r="A27" s="409" t="s">
        <v>18</v>
      </c>
      <c r="B27" s="405">
        <f>SUM(B28:B30)</f>
        <v>33301000</v>
      </c>
      <c r="C27" s="405">
        <f>SUM(C28:C31)</f>
        <v>33679900</v>
      </c>
      <c r="D27" s="405">
        <f>SUM(D28:D31)</f>
        <v>39885750</v>
      </c>
      <c r="E27" s="415">
        <f>D27-C27</f>
        <v>6205850</v>
      </c>
      <c r="G27" s="397"/>
      <c r="H27" s="397"/>
    </row>
    <row r="28" spans="1:11" ht="19.5" customHeight="1" x14ac:dyDescent="0.25">
      <c r="A28" s="407" t="s">
        <v>19</v>
      </c>
      <c r="B28" s="401">
        <v>0</v>
      </c>
      <c r="C28" s="401">
        <f>'2.sz.tábla'!C92</f>
        <v>0</v>
      </c>
      <c r="D28" s="401">
        <f>'2.sz.tábla'!D92</f>
        <v>0</v>
      </c>
      <c r="E28" s="414">
        <f>C28-B28</f>
        <v>0</v>
      </c>
      <c r="G28" s="391"/>
      <c r="H28" s="391"/>
    </row>
    <row r="29" spans="1:11" s="394" customFormat="1" ht="18" customHeight="1" x14ac:dyDescent="0.25">
      <c r="A29" s="407" t="s">
        <v>385</v>
      </c>
      <c r="B29" s="401">
        <f>'5.sz.tábla '!B18</f>
        <v>2430000</v>
      </c>
      <c r="C29" s="401">
        <f>'5.sz.tábla '!C18</f>
        <v>2842522</v>
      </c>
      <c r="D29" s="401">
        <f>'5.sz.tábla '!D18</f>
        <v>6065022</v>
      </c>
      <c r="E29" s="414">
        <f>D29-C29</f>
        <v>3222500</v>
      </c>
      <c r="G29" s="397"/>
      <c r="H29" s="397"/>
    </row>
    <row r="30" spans="1:11" ht="18" customHeight="1" x14ac:dyDescent="0.25">
      <c r="A30" s="407" t="s">
        <v>20</v>
      </c>
      <c r="B30" s="401">
        <f>'5.sz.tábla '!B37</f>
        <v>30871000</v>
      </c>
      <c r="C30" s="401">
        <f>'5.sz.tábla '!C37</f>
        <v>30758478</v>
      </c>
      <c r="D30" s="401">
        <f>'5.sz.tábla '!D37</f>
        <v>33741828</v>
      </c>
      <c r="E30" s="414">
        <f>D30-C30</f>
        <v>2983350</v>
      </c>
      <c r="G30" s="391"/>
      <c r="H30" s="391"/>
    </row>
    <row r="31" spans="1:11" ht="18" customHeight="1" x14ac:dyDescent="0.25">
      <c r="A31" s="407" t="s">
        <v>434</v>
      </c>
      <c r="B31" s="401">
        <v>0</v>
      </c>
      <c r="C31" s="401">
        <v>78900</v>
      </c>
      <c r="D31" s="401">
        <v>78900</v>
      </c>
      <c r="E31" s="417">
        <f>D31-C31</f>
        <v>0</v>
      </c>
      <c r="G31" s="391"/>
      <c r="H31" s="391"/>
    </row>
    <row r="32" spans="1:11" ht="12.75" customHeight="1" x14ac:dyDescent="0.25">
      <c r="A32" s="409"/>
      <c r="B32" s="401"/>
      <c r="C32" s="401"/>
      <c r="D32" s="400"/>
      <c r="E32" s="414"/>
      <c r="G32" s="391"/>
      <c r="H32" s="391"/>
    </row>
    <row r="33" spans="1:8" s="394" customFormat="1" ht="18.75" customHeight="1" x14ac:dyDescent="0.25">
      <c r="A33" s="409" t="s">
        <v>21</v>
      </c>
      <c r="B33" s="405">
        <f>SUM(B34:B35)</f>
        <v>36121697</v>
      </c>
      <c r="C33" s="405">
        <f>SUM(C34,C35)</f>
        <v>6180857</v>
      </c>
      <c r="D33" s="405">
        <f>SUM(D34,D35)</f>
        <v>2734980</v>
      </c>
      <c r="E33" s="414">
        <f>D33-C33</f>
        <v>-3445877</v>
      </c>
      <c r="G33" s="397"/>
      <c r="H33" s="397"/>
    </row>
    <row r="34" spans="1:8" s="394" customFormat="1" ht="18" customHeight="1" x14ac:dyDescent="0.25">
      <c r="A34" s="407" t="s">
        <v>22</v>
      </c>
      <c r="B34" s="402">
        <f>139215196-103093499</f>
        <v>36121697</v>
      </c>
      <c r="C34" s="405">
        <f>B34-266700-147053-349250-27813+33909-1793818+156863+26132+172939-186000-300000+814482+1934973-30000000-190500</f>
        <v>5999861</v>
      </c>
      <c r="D34" s="405">
        <f>C34-2222500-211910-99695+1290809-216550-44000-125383-2671745+855097</f>
        <v>2553984</v>
      </c>
      <c r="E34" s="414">
        <f>D34-C34</f>
        <v>-3445877</v>
      </c>
      <c r="G34" s="397"/>
      <c r="H34" s="397"/>
    </row>
    <row r="35" spans="1:8" s="394" customFormat="1" ht="18" customHeight="1" x14ac:dyDescent="0.25">
      <c r="A35" s="407" t="s">
        <v>23</v>
      </c>
      <c r="B35" s="401">
        <v>0</v>
      </c>
      <c r="C35" s="405">
        <v>180996</v>
      </c>
      <c r="D35" s="405">
        <v>180996</v>
      </c>
      <c r="E35" s="414">
        <f>D35-C35</f>
        <v>0</v>
      </c>
    </row>
    <row r="36" spans="1:8" s="394" customFormat="1" ht="18.75" customHeight="1" x14ac:dyDescent="0.25">
      <c r="A36" s="409" t="s">
        <v>24</v>
      </c>
      <c r="B36" s="405">
        <f>SUM(B33,B27,B22)</f>
        <v>138054196</v>
      </c>
      <c r="C36" s="405">
        <f>SUM(C33,C27,C22)</f>
        <v>111217627</v>
      </c>
      <c r="D36" s="405">
        <f>SUM(D33,D27,D22)</f>
        <v>113858425</v>
      </c>
      <c r="E36" s="418">
        <f>D36-C36</f>
        <v>2640798</v>
      </c>
    </row>
    <row r="37" spans="1:8" ht="18" customHeight="1" x14ac:dyDescent="0.25">
      <c r="A37" s="407" t="s">
        <v>25</v>
      </c>
      <c r="B37" s="401"/>
      <c r="C37" s="411"/>
      <c r="D37" s="698"/>
      <c r="E37" s="414"/>
    </row>
    <row r="38" spans="1:8" ht="20.25" customHeight="1" x14ac:dyDescent="0.25">
      <c r="A38" s="407" t="s">
        <v>250</v>
      </c>
      <c r="B38" s="401">
        <f>'5.sz.tábla '!B47</f>
        <v>1161000</v>
      </c>
      <c r="C38" s="401">
        <f>'5.sz.tábla '!C47</f>
        <v>1634058</v>
      </c>
      <c r="D38" s="401">
        <f>'5.sz.tábla '!D47</f>
        <v>1634058</v>
      </c>
      <c r="E38" s="414">
        <f>D38-C38</f>
        <v>0</v>
      </c>
    </row>
    <row r="39" spans="1:8" s="394" customFormat="1" ht="18.75" customHeight="1" thickBot="1" x14ac:dyDescent="0.3">
      <c r="A39" s="419" t="s">
        <v>26</v>
      </c>
      <c r="B39" s="420">
        <f>SUM(B37:B38)</f>
        <v>1161000</v>
      </c>
      <c r="C39" s="420">
        <f>SUM(C37:C38)</f>
        <v>1634058</v>
      </c>
      <c r="D39" s="420">
        <f>SUM(D37:D38)</f>
        <v>1634058</v>
      </c>
      <c r="E39" s="421">
        <f>D39-C39</f>
        <v>0</v>
      </c>
    </row>
    <row r="40" spans="1:8" s="394" customFormat="1" ht="21" customHeight="1" thickBot="1" x14ac:dyDescent="0.3">
      <c r="A40" s="422" t="s">
        <v>27</v>
      </c>
      <c r="B40" s="423">
        <f>SUM(B36,B39)</f>
        <v>139215196</v>
      </c>
      <c r="C40" s="423">
        <f>SUM(C36,C39)</f>
        <v>112851685</v>
      </c>
      <c r="D40" s="423">
        <f>SUM(D36,D39)</f>
        <v>115492483</v>
      </c>
      <c r="E40" s="424">
        <f>D40-C40</f>
        <v>2640798</v>
      </c>
      <c r="G40" s="398"/>
    </row>
    <row r="41" spans="1:8" x14ac:dyDescent="0.25">
      <c r="A41" s="38"/>
      <c r="C41" s="38"/>
      <c r="D41" s="38"/>
    </row>
    <row r="42" spans="1:8" x14ac:dyDescent="0.25">
      <c r="A42" s="38"/>
      <c r="B42" s="426">
        <f>B19-B40</f>
        <v>0</v>
      </c>
      <c r="C42" s="426">
        <f>C19-C40</f>
        <v>0</v>
      </c>
      <c r="D42" s="426">
        <f>D19-D40</f>
        <v>0</v>
      </c>
      <c r="E42" s="426">
        <f>E19-E40</f>
        <v>0</v>
      </c>
    </row>
    <row r="43" spans="1:8" x14ac:dyDescent="0.25">
      <c r="A43" s="38"/>
      <c r="C43" s="38"/>
      <c r="D43" s="38"/>
    </row>
    <row r="44" spans="1:8" x14ac:dyDescent="0.25">
      <c r="A44" s="38"/>
      <c r="C44" s="38"/>
      <c r="D44" s="38"/>
    </row>
    <row r="55" spans="8:8" ht="141.75" x14ac:dyDescent="0.25">
      <c r="H55" s="406" t="s">
        <v>540</v>
      </c>
    </row>
  </sheetData>
  <sheetProtection selectLockedCells="1" selectUnlockedCells="1"/>
  <mergeCells count="1">
    <mergeCell ref="A4:E4"/>
  </mergeCells>
  <phoneticPr fontId="21" type="noConversion"/>
  <printOptions horizontalCentered="1"/>
  <pageMargins left="0.78740157480314965" right="0.78740157480314965" top="1.1023622047244095" bottom="0.98425196850393704" header="0.62992125984251968" footer="0.51181102362204722"/>
  <pageSetup paperSize="9" scale="73" firstPageNumber="0" orientation="portrait" r:id="rId1"/>
  <headerFooter alignWithMargins="0">
    <oddHeader>&amp;C&amp;"Times New Roman,Félkövér"&amp;12 1. melléklet a 11/2017. (IX. 29.) önkormányzati rendelethez
Az önkormányzat 2017. évi költségvetéséről szóló 2/2017. (II. 15.) önkormányzati rendelet 1. mellékletének helyébe a következő 1. melléklet lép: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32"/>
  <sheetViews>
    <sheetView view="pageLayout" zoomScaleNormal="100" zoomScaleSheetLayoutView="68" workbookViewId="0"/>
  </sheetViews>
  <sheetFormatPr defaultColWidth="9.140625" defaultRowHeight="12.75" x14ac:dyDescent="0.2"/>
  <cols>
    <col min="1" max="1" width="60.85546875" style="556" customWidth="1"/>
    <col min="2" max="2" width="13.42578125" style="554" customWidth="1"/>
    <col min="3" max="3" width="8.42578125" style="554" bestFit="1" customWidth="1"/>
    <col min="4" max="4" width="11.140625" style="554" customWidth="1"/>
    <col min="5" max="5" width="11.28515625" style="554" customWidth="1"/>
    <col min="6" max="6" width="12.28515625" style="554" customWidth="1"/>
    <col min="7" max="7" width="18" style="554" customWidth="1"/>
    <col min="8" max="16384" width="9.140625" style="554"/>
  </cols>
  <sheetData>
    <row r="4" spans="1:7" ht="51.75" customHeight="1" x14ac:dyDescent="0.25">
      <c r="A4" s="855" t="s">
        <v>331</v>
      </c>
      <c r="B4" s="855"/>
      <c r="C4" s="855"/>
      <c r="D4" s="855"/>
      <c r="E4" s="855"/>
      <c r="F4" s="855"/>
      <c r="G4" s="855"/>
    </row>
    <row r="5" spans="1:7" ht="27.75" customHeight="1" x14ac:dyDescent="0.25">
      <c r="A5" s="555"/>
      <c r="B5" s="556"/>
      <c r="C5" s="556"/>
      <c r="D5" s="556"/>
      <c r="E5" s="556"/>
      <c r="F5" s="556"/>
    </row>
    <row r="7" spans="1:7" ht="25.5" customHeight="1" x14ac:dyDescent="0.25">
      <c r="A7" s="557" t="s">
        <v>102</v>
      </c>
      <c r="B7" s="558"/>
      <c r="C7" s="559" t="s">
        <v>270</v>
      </c>
      <c r="D7" s="559" t="s">
        <v>271</v>
      </c>
      <c r="E7" s="559" t="s">
        <v>453</v>
      </c>
      <c r="F7" s="559" t="s">
        <v>499</v>
      </c>
    </row>
    <row r="8" spans="1:7" ht="20.25" customHeight="1" x14ac:dyDescent="0.25">
      <c r="A8" s="560" t="s">
        <v>332</v>
      </c>
      <c r="B8" s="561"/>
      <c r="C8" s="562" t="e">
        <f>'2.sz.tábla'!#REF!+'2.sz.tábla'!#REF!+'2.sz.tábla'!#REF!</f>
        <v>#REF!</v>
      </c>
      <c r="D8" s="562">
        <v>18700000</v>
      </c>
      <c r="E8" s="562">
        <f>'2.sz.tábla'!B34+'2.sz.tábla'!B39+'2.sz.tábla'!B42</f>
        <v>18700000</v>
      </c>
      <c r="F8" s="562">
        <v>18700000</v>
      </c>
    </row>
    <row r="9" spans="1:7" ht="28.5" customHeight="1" x14ac:dyDescent="0.25">
      <c r="A9" s="560" t="s">
        <v>333</v>
      </c>
      <c r="B9" s="561"/>
      <c r="C9" s="563"/>
      <c r="D9" s="563"/>
      <c r="E9" s="563"/>
      <c r="F9" s="563"/>
    </row>
    <row r="10" spans="1:7" ht="18.75" customHeight="1" x14ac:dyDescent="0.25">
      <c r="A10" s="560" t="s">
        <v>334</v>
      </c>
      <c r="B10" s="561"/>
      <c r="C10" s="563">
        <v>0</v>
      </c>
      <c r="D10" s="563">
        <v>0</v>
      </c>
      <c r="E10" s="563">
        <v>0</v>
      </c>
      <c r="F10" s="563">
        <v>0</v>
      </c>
    </row>
    <row r="11" spans="1:7" ht="40.5" customHeight="1" x14ac:dyDescent="0.25">
      <c r="A11" s="560" t="s">
        <v>335</v>
      </c>
      <c r="B11" s="561"/>
      <c r="C11" s="563"/>
      <c r="D11" s="563"/>
      <c r="E11" s="563"/>
      <c r="F11" s="563"/>
    </row>
    <row r="12" spans="1:7" ht="18.75" customHeight="1" x14ac:dyDescent="0.25">
      <c r="A12" s="560" t="s">
        <v>336</v>
      </c>
      <c r="B12" s="561"/>
      <c r="C12" s="562">
        <v>250000</v>
      </c>
      <c r="D12" s="562">
        <v>250000</v>
      </c>
      <c r="E12" s="562">
        <v>250000</v>
      </c>
      <c r="F12" s="562">
        <v>250000</v>
      </c>
    </row>
    <row r="13" spans="1:7" ht="17.25" customHeight="1" x14ac:dyDescent="0.25">
      <c r="A13" s="560" t="s">
        <v>337</v>
      </c>
      <c r="B13" s="561"/>
      <c r="C13" s="562"/>
      <c r="D13" s="562"/>
      <c r="E13" s="562"/>
      <c r="F13" s="562"/>
    </row>
    <row r="14" spans="1:7" ht="18.75" customHeight="1" x14ac:dyDescent="0.25">
      <c r="A14" s="560" t="s">
        <v>103</v>
      </c>
      <c r="B14" s="561"/>
      <c r="C14" s="562" t="e">
        <f>SUM(C8:C13)</f>
        <v>#REF!</v>
      </c>
      <c r="D14" s="562">
        <f>SUM(D8:D13)</f>
        <v>18950000</v>
      </c>
      <c r="E14" s="562">
        <f>SUM(E8:E13)</f>
        <v>18950000</v>
      </c>
      <c r="F14" s="562">
        <f>SUM(F8:F13)</f>
        <v>18950000</v>
      </c>
    </row>
    <row r="15" spans="1:7" s="567" customFormat="1" ht="27" customHeight="1" x14ac:dyDescent="0.2">
      <c r="A15" s="564" t="s">
        <v>338</v>
      </c>
      <c r="B15" s="565"/>
      <c r="C15" s="566" t="e">
        <f>C14*0.5</f>
        <v>#REF!</v>
      </c>
      <c r="D15" s="566">
        <f>D14*0.5</f>
        <v>9475000</v>
      </c>
      <c r="E15" s="566">
        <f>E14*0.5</f>
        <v>9475000</v>
      </c>
      <c r="F15" s="566">
        <f>F14*0.5</f>
        <v>9475000</v>
      </c>
    </row>
    <row r="16" spans="1:7" ht="38.25" customHeight="1" x14ac:dyDescent="0.25">
      <c r="A16" s="568"/>
      <c r="B16" s="569"/>
      <c r="C16" s="570"/>
      <c r="D16" s="570"/>
      <c r="E16" s="570"/>
      <c r="F16" s="570"/>
    </row>
    <row r="17" spans="1:7" ht="15" x14ac:dyDescent="0.25">
      <c r="A17" s="571"/>
      <c r="B17" s="572"/>
      <c r="C17" s="572"/>
      <c r="D17" s="572"/>
      <c r="E17" s="572"/>
      <c r="F17" s="572"/>
    </row>
    <row r="18" spans="1:7" ht="28.5" x14ac:dyDescent="0.2">
      <c r="A18" s="573" t="s">
        <v>339</v>
      </c>
      <c r="B18" s="574" t="s">
        <v>340</v>
      </c>
      <c r="C18" s="559" t="s">
        <v>270</v>
      </c>
      <c r="D18" s="559" t="s">
        <v>271</v>
      </c>
      <c r="E18" s="559" t="s">
        <v>453</v>
      </c>
      <c r="F18" s="559" t="s">
        <v>499</v>
      </c>
    </row>
    <row r="19" spans="1:7" ht="30" customHeight="1" x14ac:dyDescent="0.25">
      <c r="A19" s="560"/>
      <c r="B19" s="575"/>
      <c r="C19" s="562"/>
      <c r="D19" s="562"/>
      <c r="E19" s="562"/>
      <c r="F19" s="562"/>
    </row>
    <row r="20" spans="1:7" ht="15" x14ac:dyDescent="0.25">
      <c r="A20" s="560"/>
      <c r="B20" s="575"/>
      <c r="C20" s="562"/>
      <c r="D20" s="562"/>
      <c r="E20" s="562"/>
      <c r="F20" s="562"/>
    </row>
    <row r="21" spans="1:7" ht="15" x14ac:dyDescent="0.25">
      <c r="A21" s="560"/>
      <c r="B21" s="575"/>
      <c r="C21" s="562"/>
      <c r="D21" s="562"/>
      <c r="E21" s="562"/>
      <c r="F21" s="562"/>
    </row>
    <row r="22" spans="1:7" ht="15" x14ac:dyDescent="0.25">
      <c r="A22" s="560"/>
      <c r="B22" s="575"/>
      <c r="C22" s="562"/>
      <c r="D22" s="562"/>
      <c r="E22" s="562"/>
      <c r="F22" s="562"/>
    </row>
    <row r="23" spans="1:7" ht="15" x14ac:dyDescent="0.25">
      <c r="A23" s="560"/>
      <c r="B23" s="575"/>
      <c r="C23" s="562"/>
      <c r="D23" s="562"/>
      <c r="E23" s="562"/>
      <c r="F23" s="562"/>
    </row>
    <row r="24" spans="1:7" ht="15" x14ac:dyDescent="0.25">
      <c r="A24" s="560"/>
      <c r="B24" s="575"/>
      <c r="C24" s="562"/>
      <c r="D24" s="562"/>
      <c r="E24" s="562"/>
      <c r="F24" s="562"/>
    </row>
    <row r="25" spans="1:7" ht="18.75" customHeight="1" x14ac:dyDescent="0.25">
      <c r="A25" s="576" t="s">
        <v>103</v>
      </c>
      <c r="B25" s="577"/>
      <c r="C25" s="578">
        <f>SUM(C19:C24)</f>
        <v>0</v>
      </c>
      <c r="D25" s="578">
        <f>SUM(D19:D24)</f>
        <v>0</v>
      </c>
      <c r="E25" s="578">
        <f>SUM(E19:E24)</f>
        <v>0</v>
      </c>
      <c r="F25" s="578">
        <f>SUM(F19:F24)</f>
        <v>0</v>
      </c>
    </row>
    <row r="26" spans="1:7" ht="16.5" customHeight="1" x14ac:dyDescent="0.2">
      <c r="G26" s="579"/>
    </row>
    <row r="27" spans="1:7" ht="15" customHeight="1" x14ac:dyDescent="0.2"/>
    <row r="28" spans="1:7" ht="16.5" customHeight="1" x14ac:dyDescent="0.2"/>
    <row r="29" spans="1:7" x14ac:dyDescent="0.2">
      <c r="G29" s="579"/>
    </row>
    <row r="31" spans="1:7" ht="21.75" customHeight="1" x14ac:dyDescent="0.2"/>
    <row r="32" spans="1:7" ht="24" customHeight="1" x14ac:dyDescent="0.2"/>
  </sheetData>
  <sheetProtection selectLockedCells="1" selectUnlockedCells="1"/>
  <mergeCells count="1">
    <mergeCell ref="A4:G4"/>
  </mergeCells>
  <phoneticPr fontId="21" type="noConversion"/>
  <pageMargins left="0.75" right="0.75" top="1" bottom="1" header="0.5" footer="0.51180555555555551"/>
  <pageSetup paperSize="9" scale="84" firstPageNumber="0" orientation="landscape" r:id="rId1"/>
  <headerFooter scaleWithDoc="0" alignWithMargins="0">
    <oddHeader>&amp;C&amp;"Times New Roman,Normál"&amp;12 
9. melléklet az önkormányzat 2017. évi költségvetéséről szóló 2/2017. (II.15.) önkormányzati rendelethez&amp;R&amp;"Times New Roman,Normál"&amp;12&amp;P. oldal forint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4:F31"/>
  <sheetViews>
    <sheetView view="pageLayout" zoomScaleSheetLayoutView="100" workbookViewId="0">
      <selection activeCell="A5" sqref="A5:E5"/>
    </sheetView>
  </sheetViews>
  <sheetFormatPr defaultColWidth="9.140625" defaultRowHeight="15.75" x14ac:dyDescent="0.25"/>
  <cols>
    <col min="1" max="1" width="9.140625" style="580" customWidth="1"/>
    <col min="2" max="2" width="25.42578125" style="580" customWidth="1"/>
    <col min="3" max="3" width="20.85546875" style="580" customWidth="1"/>
    <col min="4" max="4" width="20.5703125" style="580" bestFit="1" customWidth="1"/>
    <col min="5" max="5" width="13.85546875" style="580" bestFit="1" customWidth="1"/>
    <col min="6" max="6" width="10.140625" style="580" bestFit="1" customWidth="1"/>
    <col min="7" max="16384" width="9.140625" style="580"/>
  </cols>
  <sheetData>
    <row r="4" spans="1:5" x14ac:dyDescent="0.25">
      <c r="A4" s="856" t="s">
        <v>297</v>
      </c>
      <c r="B4" s="856"/>
      <c r="C4" s="856"/>
      <c r="D4" s="856"/>
      <c r="E4" s="856"/>
    </row>
    <row r="5" spans="1:5" x14ac:dyDescent="0.25">
      <c r="A5" s="856" t="s">
        <v>500</v>
      </c>
      <c r="B5" s="856"/>
      <c r="C5" s="856"/>
      <c r="D5" s="856"/>
      <c r="E5" s="856"/>
    </row>
    <row r="6" spans="1:5" ht="16.5" thickBot="1" x14ac:dyDescent="0.3"/>
    <row r="7" spans="1:5" x14ac:dyDescent="0.25">
      <c r="A7" s="581" t="s">
        <v>101</v>
      </c>
      <c r="B7" s="582" t="s">
        <v>298</v>
      </c>
      <c r="C7" s="582" t="s">
        <v>299</v>
      </c>
      <c r="D7" s="582" t="s">
        <v>300</v>
      </c>
      <c r="E7" s="583" t="s">
        <v>301</v>
      </c>
    </row>
    <row r="8" spans="1:5" x14ac:dyDescent="0.25">
      <c r="A8" s="584"/>
      <c r="B8" s="585"/>
      <c r="C8" s="586" t="s">
        <v>302</v>
      </c>
      <c r="D8" s="586" t="s">
        <v>303</v>
      </c>
      <c r="E8" s="587" t="s">
        <v>304</v>
      </c>
    </row>
    <row r="9" spans="1:5" x14ac:dyDescent="0.25">
      <c r="A9" s="584"/>
      <c r="B9" s="585"/>
      <c r="C9" s="585"/>
      <c r="D9" s="586" t="s">
        <v>524</v>
      </c>
      <c r="E9" s="587" t="s">
        <v>525</v>
      </c>
    </row>
    <row r="10" spans="1:5" ht="16.5" thickBot="1" x14ac:dyDescent="0.3">
      <c r="A10" s="588" t="s">
        <v>274</v>
      </c>
      <c r="B10" s="589" t="s">
        <v>275</v>
      </c>
      <c r="C10" s="589" t="s">
        <v>276</v>
      </c>
      <c r="D10" s="589" t="s">
        <v>277</v>
      </c>
      <c r="E10" s="590" t="s">
        <v>278</v>
      </c>
    </row>
    <row r="11" spans="1:5" ht="65.25" customHeight="1" x14ac:dyDescent="0.25">
      <c r="A11" s="591" t="s">
        <v>275</v>
      </c>
      <c r="B11" s="592" t="s">
        <v>305</v>
      </c>
      <c r="C11" s="593"/>
      <c r="D11" s="594">
        <f>SUM(D12:D13)</f>
        <v>0</v>
      </c>
      <c r="E11" s="595">
        <f>SUM(E12:E17)</f>
        <v>0</v>
      </c>
    </row>
    <row r="12" spans="1:5" x14ac:dyDescent="0.25">
      <c r="A12" s="596"/>
      <c r="B12" s="597"/>
      <c r="C12" s="597"/>
      <c r="D12" s="598"/>
      <c r="E12" s="599"/>
    </row>
    <row r="13" spans="1:5" x14ac:dyDescent="0.25">
      <c r="A13" s="596"/>
      <c r="B13" s="597"/>
      <c r="C13" s="597"/>
      <c r="D13" s="598"/>
      <c r="E13" s="598"/>
    </row>
    <row r="14" spans="1:5" x14ac:dyDescent="0.25">
      <c r="A14" s="596"/>
      <c r="B14" s="597"/>
      <c r="C14" s="597"/>
      <c r="D14" s="598"/>
      <c r="E14" s="599"/>
    </row>
    <row r="15" spans="1:5" x14ac:dyDescent="0.25">
      <c r="A15" s="596"/>
      <c r="B15" s="597"/>
      <c r="C15" s="597"/>
      <c r="D15" s="598"/>
      <c r="E15" s="599"/>
    </row>
    <row r="16" spans="1:5" x14ac:dyDescent="0.25">
      <c r="A16" s="596"/>
      <c r="B16" s="597"/>
      <c r="C16" s="597"/>
      <c r="D16" s="598"/>
      <c r="E16" s="599"/>
    </row>
    <row r="17" spans="1:6" x14ac:dyDescent="0.25">
      <c r="A17" s="596"/>
      <c r="B17" s="597"/>
      <c r="C17" s="597"/>
      <c r="D17" s="598"/>
      <c r="E17" s="599"/>
    </row>
    <row r="18" spans="1:6" x14ac:dyDescent="0.25">
      <c r="A18" s="596"/>
      <c r="B18" s="597"/>
      <c r="C18" s="597"/>
      <c r="D18" s="598"/>
      <c r="E18" s="599"/>
    </row>
    <row r="19" spans="1:6" ht="78.75" x14ac:dyDescent="0.25">
      <c r="A19" s="600" t="s">
        <v>276</v>
      </c>
      <c r="B19" s="592" t="s">
        <v>306</v>
      </c>
      <c r="C19" s="597"/>
      <c r="D19" s="598"/>
      <c r="E19" s="599">
        <v>0</v>
      </c>
    </row>
    <row r="20" spans="1:6" ht="63" x14ac:dyDescent="0.25">
      <c r="A20" s="600"/>
      <c r="B20" s="601" t="s">
        <v>307</v>
      </c>
      <c r="C20" s="602"/>
      <c r="D20" s="603" t="e">
        <f>SUM(D21:D28)</f>
        <v>#REF!</v>
      </c>
      <c r="E20" s="603">
        <f>SUM(E21:E28)</f>
        <v>2213000</v>
      </c>
      <c r="F20" s="603"/>
    </row>
    <row r="21" spans="1:6" x14ac:dyDescent="0.25">
      <c r="A21" s="600"/>
      <c r="B21" s="604"/>
      <c r="C21" s="597" t="s">
        <v>308</v>
      </c>
      <c r="D21" s="598">
        <f t="shared" ref="D21:D29" si="0">F21+E21</f>
        <v>0</v>
      </c>
      <c r="E21" s="599">
        <v>0</v>
      </c>
      <c r="F21" s="605">
        <f>'2.sz.tábla'!B35</f>
        <v>0</v>
      </c>
    </row>
    <row r="22" spans="1:6" x14ac:dyDescent="0.25">
      <c r="A22" s="600"/>
      <c r="B22" s="604"/>
      <c r="C22" s="597" t="s">
        <v>418</v>
      </c>
      <c r="D22" s="606" t="e">
        <f t="shared" si="0"/>
        <v>#REF!</v>
      </c>
      <c r="E22" s="607">
        <v>1655000</v>
      </c>
      <c r="F22" s="605" t="e">
        <f>'2.sz.tábla'!#REF!</f>
        <v>#REF!</v>
      </c>
    </row>
    <row r="23" spans="1:6" x14ac:dyDescent="0.25">
      <c r="A23" s="600"/>
      <c r="B23" s="604"/>
      <c r="C23" s="597" t="s">
        <v>309</v>
      </c>
      <c r="D23" s="606">
        <f t="shared" si="0"/>
        <v>8866000</v>
      </c>
      <c r="E23" s="607">
        <v>266000</v>
      </c>
      <c r="F23" s="605">
        <f>'2.sz.tábla'!B40</f>
        <v>8600000</v>
      </c>
    </row>
    <row r="24" spans="1:6" ht="16.5" customHeight="1" x14ac:dyDescent="0.25">
      <c r="A24" s="600"/>
      <c r="B24" s="604"/>
      <c r="C24" s="608" t="s">
        <v>310</v>
      </c>
      <c r="D24" s="606">
        <f t="shared" si="0"/>
        <v>138000</v>
      </c>
      <c r="E24" s="607">
        <v>38000</v>
      </c>
      <c r="F24" s="605">
        <f>'2.sz.tábla'!B43</f>
        <v>100000</v>
      </c>
    </row>
    <row r="25" spans="1:6" ht="16.5" customHeight="1" x14ac:dyDescent="0.25">
      <c r="A25" s="600"/>
      <c r="B25" s="604"/>
      <c r="C25" s="608" t="s">
        <v>311</v>
      </c>
      <c r="D25" s="606">
        <f t="shared" si="0"/>
        <v>200000</v>
      </c>
      <c r="E25" s="607">
        <v>0</v>
      </c>
      <c r="F25" s="605">
        <f>'2.sz.tábla'!B36</f>
        <v>200000</v>
      </c>
    </row>
    <row r="26" spans="1:6" ht="16.5" customHeight="1" x14ac:dyDescent="0.25">
      <c r="A26" s="600"/>
      <c r="B26" s="604"/>
      <c r="C26" s="608" t="s">
        <v>312</v>
      </c>
      <c r="D26" s="606">
        <f t="shared" si="0"/>
        <v>0</v>
      </c>
      <c r="E26" s="607">
        <v>0</v>
      </c>
      <c r="F26" s="327">
        <f>'2.sz.tábla'!B44</f>
        <v>0</v>
      </c>
    </row>
    <row r="27" spans="1:6" x14ac:dyDescent="0.25">
      <c r="A27" s="600"/>
      <c r="B27" s="604"/>
      <c r="C27" s="597" t="s">
        <v>313</v>
      </c>
      <c r="D27" s="606">
        <f t="shared" si="0"/>
        <v>1754000</v>
      </c>
      <c r="E27" s="607">
        <v>254000</v>
      </c>
      <c r="F27" s="327">
        <f>'2.sz.tábla'!B41</f>
        <v>1500000</v>
      </c>
    </row>
    <row r="28" spans="1:6" x14ac:dyDescent="0.25">
      <c r="A28" s="600"/>
      <c r="B28" s="604"/>
      <c r="C28" s="597" t="s">
        <v>419</v>
      </c>
      <c r="D28" s="606">
        <f t="shared" si="0"/>
        <v>250000</v>
      </c>
      <c r="E28" s="607">
        <v>0</v>
      </c>
      <c r="F28" s="327">
        <f>'2.sz.tábla'!B46</f>
        <v>250000</v>
      </c>
    </row>
    <row r="29" spans="1:6" ht="78.75" x14ac:dyDescent="0.25">
      <c r="A29" s="600" t="s">
        <v>277</v>
      </c>
      <c r="B29" s="592" t="s">
        <v>314</v>
      </c>
      <c r="C29" s="597"/>
      <c r="D29" s="598">
        <f t="shared" si="0"/>
        <v>0</v>
      </c>
      <c r="E29" s="599">
        <v>0</v>
      </c>
      <c r="F29" s="327"/>
    </row>
    <row r="30" spans="1:6" ht="63.75" thickBot="1" x14ac:dyDescent="0.3">
      <c r="A30" s="609" t="s">
        <v>278</v>
      </c>
      <c r="B30" s="610" t="s">
        <v>315</v>
      </c>
      <c r="C30" s="611"/>
      <c r="D30" s="612">
        <f>F30+E30+G30</f>
        <v>0</v>
      </c>
      <c r="E30" s="613">
        <v>0</v>
      </c>
      <c r="F30" s="327"/>
    </row>
    <row r="31" spans="1:6" ht="16.5" thickBot="1" x14ac:dyDescent="0.3">
      <c r="A31" s="614"/>
      <c r="B31" s="615" t="s">
        <v>316</v>
      </c>
      <c r="C31" s="615"/>
      <c r="D31" s="616" t="e">
        <f>D30+D29+D19+D20+D11</f>
        <v>#REF!</v>
      </c>
      <c r="E31" s="617">
        <f>E30+E29+E19+E20+E11</f>
        <v>2213000</v>
      </c>
      <c r="F31" s="617" t="e">
        <f>SUM(F22:F28)</f>
        <v>#REF!</v>
      </c>
    </row>
  </sheetData>
  <mergeCells count="2">
    <mergeCell ref="A4:E4"/>
    <mergeCell ref="A5:E5"/>
  </mergeCells>
  <phoneticPr fontId="21" type="noConversion"/>
  <pageMargins left="0.75" right="0.75" top="1" bottom="1" header="0.5" footer="0.5"/>
  <pageSetup paperSize="9" scale="91" orientation="portrait" r:id="rId1"/>
  <headerFooter alignWithMargins="0">
    <oddHeader>&amp;L&amp;"Times New Roman,Normál"Pécsely Község Önkormányzata&amp;C 
&amp;"Times New Roman,Normál"&amp;12 10. melléklet az önkormányzat 2017. évi költségvetéséről szóló 2/2017. (II.15.) önkormányzati rendelethez:&amp;R&amp;"Times New Roman,Normál"&amp;P. oldal forint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N29"/>
  <sheetViews>
    <sheetView view="pageLayout" zoomScaleNormal="100" workbookViewId="0">
      <selection activeCell="A3" sqref="A3:L3"/>
    </sheetView>
  </sheetViews>
  <sheetFormatPr defaultColWidth="9.140625" defaultRowHeight="15.75" x14ac:dyDescent="0.25"/>
  <cols>
    <col min="1" max="1" width="10" style="214" customWidth="1"/>
    <col min="2" max="2" width="29" style="214" customWidth="1"/>
    <col min="3" max="3" width="12" style="214" customWidth="1"/>
    <col min="4" max="4" width="12.85546875" style="214" customWidth="1"/>
    <col min="5" max="5" width="11.85546875" style="214" customWidth="1"/>
    <col min="6" max="7" width="11.5703125" style="214" customWidth="1"/>
    <col min="8" max="8" width="11.28515625" style="214" customWidth="1"/>
    <col min="9" max="9" width="11" style="214" customWidth="1"/>
    <col min="10" max="10" width="10.5703125" style="214" customWidth="1"/>
    <col min="11" max="12" width="13.7109375" style="214" customWidth="1"/>
    <col min="13" max="16384" width="9.140625" style="214"/>
  </cols>
  <sheetData>
    <row r="1" spans="1:14" x14ac:dyDescent="0.25">
      <c r="A1" s="618"/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</row>
    <row r="2" spans="1:14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</row>
    <row r="3" spans="1:14" x14ac:dyDescent="0.25">
      <c r="A3" s="857" t="s">
        <v>261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618"/>
      <c r="N3" s="618"/>
    </row>
    <row r="4" spans="1:14" x14ac:dyDescent="0.25">
      <c r="A4" s="857" t="s">
        <v>527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618"/>
      <c r="N4" s="618"/>
    </row>
    <row r="5" spans="1:14" x14ac:dyDescent="0.25">
      <c r="A5" s="618"/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</row>
    <row r="6" spans="1:14" ht="15" customHeight="1" x14ac:dyDescent="0.25">
      <c r="A6" s="619" t="s">
        <v>101</v>
      </c>
      <c r="B6" s="620" t="s">
        <v>262</v>
      </c>
      <c r="C6" s="620" t="s">
        <v>263</v>
      </c>
      <c r="D6" s="620" t="s">
        <v>501</v>
      </c>
      <c r="E6" s="858" t="s">
        <v>502</v>
      </c>
      <c r="F6" s="619"/>
      <c r="G6" s="619"/>
      <c r="H6" s="619"/>
      <c r="I6" s="619"/>
      <c r="J6" s="858" t="s">
        <v>503</v>
      </c>
      <c r="K6" s="859" t="s">
        <v>265</v>
      </c>
      <c r="L6" s="858" t="s">
        <v>266</v>
      </c>
      <c r="M6" s="618"/>
      <c r="N6" s="618"/>
    </row>
    <row r="7" spans="1:14" x14ac:dyDescent="0.25">
      <c r="A7" s="621"/>
      <c r="B7" s="622"/>
      <c r="C7" s="623" t="s">
        <v>267</v>
      </c>
      <c r="D7" s="623" t="s">
        <v>268</v>
      </c>
      <c r="E7" s="858"/>
      <c r="F7" s="623" t="s">
        <v>270</v>
      </c>
      <c r="G7" s="623" t="s">
        <v>271</v>
      </c>
      <c r="H7" s="624" t="s">
        <v>453</v>
      </c>
      <c r="I7" s="624" t="s">
        <v>499</v>
      </c>
      <c r="J7" s="858"/>
      <c r="K7" s="859"/>
      <c r="L7" s="858"/>
      <c r="M7" s="618"/>
      <c r="N7" s="618"/>
    </row>
    <row r="8" spans="1:14" ht="31.5" x14ac:dyDescent="0.25">
      <c r="A8" s="625"/>
      <c r="B8" s="626"/>
      <c r="C8" s="627" t="s">
        <v>272</v>
      </c>
      <c r="D8" s="628" t="s">
        <v>273</v>
      </c>
      <c r="E8" s="858"/>
      <c r="F8" s="627"/>
      <c r="G8" s="627"/>
      <c r="H8" s="629"/>
      <c r="I8" s="629"/>
      <c r="J8" s="858"/>
      <c r="K8" s="859"/>
      <c r="L8" s="858"/>
      <c r="M8" s="618"/>
      <c r="N8" s="618"/>
    </row>
    <row r="9" spans="1:14" x14ac:dyDescent="0.25">
      <c r="A9" s="630" t="s">
        <v>274</v>
      </c>
      <c r="B9" s="631" t="s">
        <v>275</v>
      </c>
      <c r="C9" s="631" t="s">
        <v>276</v>
      </c>
      <c r="D9" s="631" t="s">
        <v>277</v>
      </c>
      <c r="E9" s="631" t="s">
        <v>278</v>
      </c>
      <c r="F9" s="631" t="s">
        <v>279</v>
      </c>
      <c r="G9" s="631" t="s">
        <v>280</v>
      </c>
      <c r="H9" s="631" t="s">
        <v>281</v>
      </c>
      <c r="I9" s="631" t="s">
        <v>282</v>
      </c>
      <c r="J9" s="631" t="s">
        <v>283</v>
      </c>
      <c r="K9" s="632" t="s">
        <v>284</v>
      </c>
      <c r="L9" s="633" t="s">
        <v>285</v>
      </c>
      <c r="M9" s="618"/>
      <c r="N9" s="618"/>
    </row>
    <row r="10" spans="1:14" x14ac:dyDescent="0.25">
      <c r="A10" s="619" t="s">
        <v>274</v>
      </c>
      <c r="B10" s="634" t="s">
        <v>286</v>
      </c>
      <c r="C10" s="635"/>
      <c r="D10" s="636"/>
      <c r="E10" s="637"/>
      <c r="F10" s="637"/>
      <c r="G10" s="637"/>
      <c r="H10" s="637"/>
      <c r="I10" s="637"/>
      <c r="J10" s="637"/>
      <c r="K10" s="637"/>
      <c r="L10" s="638"/>
      <c r="M10" s="618"/>
      <c r="N10" s="618"/>
    </row>
    <row r="11" spans="1:14" x14ac:dyDescent="0.25">
      <c r="A11" s="621"/>
      <c r="B11" s="639" t="s">
        <v>287</v>
      </c>
      <c r="C11" s="640"/>
      <c r="D11" s="641"/>
      <c r="E11" s="641"/>
      <c r="F11" s="641"/>
      <c r="G11" s="641"/>
      <c r="H11" s="641"/>
      <c r="I11" s="641"/>
      <c r="J11" s="641"/>
      <c r="K11" s="642"/>
      <c r="L11" s="638"/>
      <c r="M11" s="618"/>
      <c r="N11" s="618"/>
    </row>
    <row r="12" spans="1:14" x14ac:dyDescent="0.25">
      <c r="A12" s="643"/>
      <c r="B12" s="644"/>
      <c r="C12" s="644"/>
      <c r="D12" s="644"/>
      <c r="E12" s="644"/>
      <c r="F12" s="644"/>
      <c r="G12" s="644"/>
      <c r="H12" s="644"/>
      <c r="I12" s="644"/>
      <c r="J12" s="644"/>
      <c r="K12" s="645"/>
      <c r="L12" s="638"/>
      <c r="M12" s="618"/>
      <c r="N12" s="618"/>
    </row>
    <row r="13" spans="1:14" x14ac:dyDescent="0.25">
      <c r="A13" s="619" t="s">
        <v>275</v>
      </c>
      <c r="B13" s="646" t="s">
        <v>288</v>
      </c>
      <c r="C13" s="635"/>
      <c r="D13" s="647"/>
      <c r="E13" s="647"/>
      <c r="F13" s="647"/>
      <c r="G13" s="647"/>
      <c r="H13" s="647"/>
      <c r="I13" s="647"/>
      <c r="J13" s="647"/>
      <c r="K13" s="648"/>
      <c r="L13" s="638"/>
      <c r="M13" s="618"/>
      <c r="N13" s="618"/>
    </row>
    <row r="14" spans="1:14" x14ac:dyDescent="0.25">
      <c r="A14" s="621"/>
      <c r="B14" s="649" t="s">
        <v>289</v>
      </c>
      <c r="C14" s="640"/>
      <c r="D14" s="650">
        <f>D17+D20+D22+D24</f>
        <v>0</v>
      </c>
      <c r="E14" s="650">
        <f>E17+E20+E22+E24</f>
        <v>0</v>
      </c>
      <c r="F14" s="650">
        <f>F17+F20+F22+F24</f>
        <v>0</v>
      </c>
      <c r="G14" s="650">
        <f>G17+G20+G22+G24</f>
        <v>0</v>
      </c>
      <c r="H14" s="650">
        <f>H17+H20+H22+H24</f>
        <v>0</v>
      </c>
      <c r="I14" s="650"/>
      <c r="J14" s="650">
        <f>J17+J20+J22+J24</f>
        <v>0</v>
      </c>
      <c r="K14" s="650">
        <f>K17+K20+K22+K24</f>
        <v>0</v>
      </c>
      <c r="L14" s="650">
        <f>L17+L20+L22+L24</f>
        <v>0</v>
      </c>
      <c r="M14" s="618"/>
      <c r="N14" s="618"/>
    </row>
    <row r="15" spans="1:14" x14ac:dyDescent="0.25">
      <c r="A15" s="643"/>
      <c r="B15" s="651"/>
      <c r="C15" s="652"/>
      <c r="D15" s="653"/>
      <c r="E15" s="653"/>
      <c r="F15" s="653"/>
      <c r="G15" s="653"/>
      <c r="H15" s="653"/>
      <c r="I15" s="653"/>
      <c r="J15" s="650"/>
      <c r="K15" s="654"/>
      <c r="L15" s="655"/>
      <c r="M15" s="618"/>
      <c r="N15" s="618"/>
    </row>
    <row r="16" spans="1:14" x14ac:dyDescent="0.25">
      <c r="A16" s="643"/>
      <c r="B16" s="651"/>
      <c r="C16" s="652"/>
      <c r="D16" s="653"/>
      <c r="E16" s="653"/>
      <c r="F16" s="653"/>
      <c r="G16" s="653"/>
      <c r="H16" s="653"/>
      <c r="I16" s="653"/>
      <c r="J16" s="656"/>
      <c r="K16" s="657"/>
      <c r="L16" s="655"/>
      <c r="M16" s="618"/>
      <c r="N16" s="618"/>
    </row>
    <row r="17" spans="1:14" x14ac:dyDescent="0.25">
      <c r="A17" s="630" t="s">
        <v>281</v>
      </c>
      <c r="B17" s="658" t="s">
        <v>290</v>
      </c>
      <c r="C17" s="633"/>
      <c r="D17" s="659">
        <f>SUM(D15:D15)</f>
        <v>0</v>
      </c>
      <c r="E17" s="659">
        <f>SUM(E15:E15)</f>
        <v>0</v>
      </c>
      <c r="F17" s="659">
        <f t="shared" ref="F17:L17" si="0">SUM(F15:F16)</f>
        <v>0</v>
      </c>
      <c r="G17" s="659">
        <f t="shared" si="0"/>
        <v>0</v>
      </c>
      <c r="H17" s="659">
        <f t="shared" si="0"/>
        <v>0</v>
      </c>
      <c r="I17" s="659">
        <f t="shared" si="0"/>
        <v>0</v>
      </c>
      <c r="J17" s="659">
        <f t="shared" si="0"/>
        <v>0</v>
      </c>
      <c r="K17" s="659">
        <f t="shared" si="0"/>
        <v>0</v>
      </c>
      <c r="L17" s="659">
        <f t="shared" si="0"/>
        <v>0</v>
      </c>
      <c r="M17" s="660"/>
      <c r="N17" s="660"/>
    </row>
    <row r="18" spans="1:14" x14ac:dyDescent="0.25">
      <c r="A18" s="643"/>
      <c r="B18" s="651"/>
      <c r="C18" s="661"/>
      <c r="D18" s="653"/>
      <c r="E18" s="653"/>
      <c r="F18" s="653"/>
      <c r="G18" s="653"/>
      <c r="H18" s="653"/>
      <c r="I18" s="653"/>
      <c r="J18" s="650"/>
      <c r="K18" s="654"/>
      <c r="L18" s="655"/>
      <c r="M18" s="660"/>
      <c r="N18" s="660"/>
    </row>
    <row r="19" spans="1:14" x14ac:dyDescent="0.25">
      <c r="A19" s="643"/>
      <c r="B19" s="651"/>
      <c r="C19" s="661"/>
      <c r="D19" s="653"/>
      <c r="E19" s="653"/>
      <c r="F19" s="653"/>
      <c r="G19" s="653"/>
      <c r="H19" s="653"/>
      <c r="I19" s="653"/>
      <c r="J19" s="656"/>
      <c r="K19" s="657"/>
      <c r="L19" s="659"/>
      <c r="M19" s="660"/>
      <c r="N19" s="660"/>
    </row>
    <row r="20" spans="1:14" x14ac:dyDescent="0.25">
      <c r="A20" s="630">
        <v>14</v>
      </c>
      <c r="B20" s="658" t="s">
        <v>292</v>
      </c>
      <c r="C20" s="633"/>
      <c r="D20" s="659">
        <f t="shared" ref="D20:L20" si="1">SUM(D18:D19)</f>
        <v>0</v>
      </c>
      <c r="E20" s="659">
        <f t="shared" si="1"/>
        <v>0</v>
      </c>
      <c r="F20" s="659">
        <f t="shared" si="1"/>
        <v>0</v>
      </c>
      <c r="G20" s="659">
        <f t="shared" si="1"/>
        <v>0</v>
      </c>
      <c r="H20" s="659">
        <f t="shared" si="1"/>
        <v>0</v>
      </c>
      <c r="I20" s="659">
        <f t="shared" si="1"/>
        <v>0</v>
      </c>
      <c r="J20" s="659">
        <f t="shared" si="1"/>
        <v>0</v>
      </c>
      <c r="K20" s="659">
        <f t="shared" si="1"/>
        <v>0</v>
      </c>
      <c r="L20" s="659">
        <f t="shared" si="1"/>
        <v>0</v>
      </c>
      <c r="M20" s="660"/>
      <c r="N20" s="660"/>
    </row>
    <row r="21" spans="1:14" x14ac:dyDescent="0.25">
      <c r="A21" s="643"/>
      <c r="B21" s="651"/>
      <c r="C21" s="661"/>
      <c r="D21" s="653"/>
      <c r="E21" s="653"/>
      <c r="F21" s="653"/>
      <c r="G21" s="653"/>
      <c r="H21" s="653"/>
      <c r="I21" s="653"/>
      <c r="J21" s="650"/>
      <c r="K21" s="657"/>
      <c r="L21" s="653"/>
      <c r="M21" s="660"/>
      <c r="N21" s="660"/>
    </row>
    <row r="22" spans="1:14" ht="31.5" x14ac:dyDescent="0.25">
      <c r="A22" s="630">
        <v>16</v>
      </c>
      <c r="B22" s="658" t="s">
        <v>293</v>
      </c>
      <c r="C22" s="633"/>
      <c r="D22" s="659">
        <f t="shared" ref="D22:L22" si="2">SUM(D21)</f>
        <v>0</v>
      </c>
      <c r="E22" s="659">
        <f t="shared" si="2"/>
        <v>0</v>
      </c>
      <c r="F22" s="659">
        <f t="shared" si="2"/>
        <v>0</v>
      </c>
      <c r="G22" s="659">
        <f t="shared" si="2"/>
        <v>0</v>
      </c>
      <c r="H22" s="659">
        <f t="shared" si="2"/>
        <v>0</v>
      </c>
      <c r="I22" s="659"/>
      <c r="J22" s="659">
        <f t="shared" si="2"/>
        <v>0</v>
      </c>
      <c r="K22" s="659">
        <f t="shared" si="2"/>
        <v>0</v>
      </c>
      <c r="L22" s="659">
        <f t="shared" si="2"/>
        <v>0</v>
      </c>
      <c r="M22" s="660"/>
      <c r="N22" s="660"/>
    </row>
    <row r="23" spans="1:14" x14ac:dyDescent="0.25">
      <c r="A23" s="643"/>
      <c r="B23" s="651"/>
      <c r="C23" s="661"/>
      <c r="D23" s="653"/>
      <c r="E23" s="653"/>
      <c r="F23" s="653"/>
      <c r="G23" s="653"/>
      <c r="H23" s="653"/>
      <c r="I23" s="653"/>
      <c r="J23" s="650"/>
      <c r="K23" s="657"/>
      <c r="L23" s="653"/>
      <c r="M23" s="660"/>
      <c r="N23" s="660"/>
    </row>
    <row r="24" spans="1:14" ht="31.5" x14ac:dyDescent="0.25">
      <c r="A24" s="630">
        <v>18</v>
      </c>
      <c r="B24" s="658" t="s">
        <v>294</v>
      </c>
      <c r="C24" s="633"/>
      <c r="D24" s="659">
        <f t="shared" ref="D24:L24" si="3">SUM(D23)</f>
        <v>0</v>
      </c>
      <c r="E24" s="659">
        <f t="shared" si="3"/>
        <v>0</v>
      </c>
      <c r="F24" s="659">
        <f t="shared" si="3"/>
        <v>0</v>
      </c>
      <c r="G24" s="659">
        <f t="shared" si="3"/>
        <v>0</v>
      </c>
      <c r="H24" s="659">
        <f t="shared" si="3"/>
        <v>0</v>
      </c>
      <c r="I24" s="659"/>
      <c r="J24" s="659">
        <f t="shared" si="3"/>
        <v>0</v>
      </c>
      <c r="K24" s="659">
        <f t="shared" si="3"/>
        <v>0</v>
      </c>
      <c r="L24" s="659">
        <f t="shared" si="3"/>
        <v>0</v>
      </c>
      <c r="M24" s="660"/>
      <c r="N24" s="660"/>
    </row>
    <row r="25" spans="1:14" ht="20.25" customHeight="1" x14ac:dyDescent="0.25">
      <c r="A25" s="630" t="s">
        <v>274</v>
      </c>
      <c r="B25" s="631" t="s">
        <v>275</v>
      </c>
      <c r="C25" s="631" t="s">
        <v>276</v>
      </c>
      <c r="D25" s="631" t="s">
        <v>277</v>
      </c>
      <c r="E25" s="631" t="s">
        <v>278</v>
      </c>
      <c r="F25" s="631" t="s">
        <v>279</v>
      </c>
      <c r="G25" s="631" t="s">
        <v>280</v>
      </c>
      <c r="H25" s="631" t="s">
        <v>281</v>
      </c>
      <c r="I25" s="631" t="s">
        <v>282</v>
      </c>
      <c r="J25" s="631" t="s">
        <v>283</v>
      </c>
      <c r="K25" s="632" t="s">
        <v>284</v>
      </c>
      <c r="L25" s="633" t="s">
        <v>285</v>
      </c>
      <c r="M25" s="618"/>
      <c r="N25" s="618"/>
    </row>
    <row r="26" spans="1:14" x14ac:dyDescent="0.25">
      <c r="A26" s="643">
        <v>19</v>
      </c>
      <c r="B26" s="662" t="s">
        <v>295</v>
      </c>
      <c r="C26" s="663"/>
      <c r="D26" s="650">
        <f t="shared" ref="D26:L26" si="4">SUM(D27:D27)</f>
        <v>0</v>
      </c>
      <c r="E26" s="650">
        <f t="shared" si="4"/>
        <v>0</v>
      </c>
      <c r="F26" s="650">
        <f t="shared" si="4"/>
        <v>0</v>
      </c>
      <c r="G26" s="650">
        <f t="shared" si="4"/>
        <v>0</v>
      </c>
      <c r="H26" s="650">
        <f t="shared" si="4"/>
        <v>0</v>
      </c>
      <c r="I26" s="650">
        <f t="shared" si="4"/>
        <v>0</v>
      </c>
      <c r="J26" s="650">
        <f t="shared" si="4"/>
        <v>0</v>
      </c>
      <c r="K26" s="650">
        <f t="shared" si="4"/>
        <v>0</v>
      </c>
      <c r="L26" s="650">
        <f t="shared" si="4"/>
        <v>0</v>
      </c>
      <c r="M26" s="618"/>
      <c r="N26" s="618"/>
    </row>
    <row r="27" spans="1:14" x14ac:dyDescent="0.25">
      <c r="A27" s="643">
        <v>20</v>
      </c>
      <c r="B27" s="664"/>
      <c r="C27" s="665"/>
      <c r="D27" s="666"/>
      <c r="E27" s="666"/>
      <c r="F27" s="667"/>
      <c r="G27" s="667"/>
      <c r="H27" s="667"/>
      <c r="I27" s="667"/>
      <c r="J27" s="656"/>
      <c r="K27" s="657"/>
      <c r="L27" s="653"/>
      <c r="M27" s="618"/>
      <c r="N27" s="618"/>
    </row>
    <row r="28" spans="1:14" x14ac:dyDescent="0.25">
      <c r="A28" s="643"/>
      <c r="B28" s="668"/>
      <c r="C28" s="669"/>
      <c r="D28" s="656"/>
      <c r="E28" s="656"/>
      <c r="F28" s="656"/>
      <c r="G28" s="656"/>
      <c r="H28" s="656"/>
      <c r="I28" s="656"/>
      <c r="J28" s="656"/>
      <c r="K28" s="657">
        <f>G28+H28+J28+I28</f>
        <v>0</v>
      </c>
      <c r="L28" s="653">
        <f>D28+E28+F28+K28</f>
        <v>0</v>
      </c>
      <c r="M28" s="618"/>
      <c r="N28" s="618"/>
    </row>
    <row r="29" spans="1:14" x14ac:dyDescent="0.25">
      <c r="A29" s="630"/>
      <c r="B29" s="662" t="s">
        <v>296</v>
      </c>
      <c r="C29" s="663"/>
      <c r="D29" s="659">
        <f t="shared" ref="D29:L29" si="5">D26+D14</f>
        <v>0</v>
      </c>
      <c r="E29" s="659">
        <f t="shared" si="5"/>
        <v>0</v>
      </c>
      <c r="F29" s="659">
        <f t="shared" si="5"/>
        <v>0</v>
      </c>
      <c r="G29" s="659">
        <f t="shared" si="5"/>
        <v>0</v>
      </c>
      <c r="H29" s="659">
        <f t="shared" si="5"/>
        <v>0</v>
      </c>
      <c r="I29" s="659">
        <f t="shared" si="5"/>
        <v>0</v>
      </c>
      <c r="J29" s="659">
        <f t="shared" si="5"/>
        <v>0</v>
      </c>
      <c r="K29" s="659">
        <f t="shared" si="5"/>
        <v>0</v>
      </c>
      <c r="L29" s="659">
        <f t="shared" si="5"/>
        <v>0</v>
      </c>
      <c r="M29" s="618"/>
      <c r="N29" s="618"/>
    </row>
  </sheetData>
  <mergeCells count="6">
    <mergeCell ref="A3:L3"/>
    <mergeCell ref="A4:L4"/>
    <mergeCell ref="E6:E8"/>
    <mergeCell ref="J6:J8"/>
    <mergeCell ref="K6:K8"/>
    <mergeCell ref="L6:L8"/>
  </mergeCells>
  <phoneticPr fontId="21" type="noConversion"/>
  <pageMargins left="0.7" right="0.7" top="0.75" bottom="0.75" header="0.3" footer="0.3"/>
  <pageSetup paperSize="9" scale="62" orientation="landscape" r:id="rId1"/>
  <headerFooter>
    <oddHeader>&amp;L&amp;"Times New Roman,Normál"&amp;12Pécsely Község Önkormányzata&amp;C&amp;"Times New Roman,Normál"&amp;12 11. melléklet az önkormányzat 2017. évi költségvetéséről szóló 2/2017. (II.15.) önkormányzati rendelethez&amp;R&amp;"Times New Roman,Normál"&amp;12&amp;P.oldal forint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view="pageLayout" workbookViewId="0">
      <selection activeCell="A2" sqref="A2:F3"/>
    </sheetView>
  </sheetViews>
  <sheetFormatPr defaultColWidth="9.140625" defaultRowHeight="15.75" x14ac:dyDescent="0.25"/>
  <cols>
    <col min="1" max="1" width="35.85546875" style="670" customWidth="1"/>
    <col min="2" max="2" width="13.7109375" style="695" customWidth="1"/>
    <col min="3" max="3" width="14.5703125" style="670" customWidth="1"/>
    <col min="4" max="4" width="12.28515625" style="670" customWidth="1"/>
    <col min="5" max="5" width="17.85546875" style="670" customWidth="1"/>
    <col min="6" max="6" width="15.28515625" style="670" customWidth="1"/>
    <col min="7" max="7" width="13.5703125" style="670" customWidth="1"/>
    <col min="8" max="8" width="20.7109375" style="670" customWidth="1"/>
    <col min="9" max="9" width="18" style="670" customWidth="1"/>
    <col min="10" max="16384" width="9.140625" style="670"/>
  </cols>
  <sheetData>
    <row r="2" spans="1:6" x14ac:dyDescent="0.25">
      <c r="A2" s="861" t="s">
        <v>546</v>
      </c>
      <c r="B2" s="861"/>
      <c r="C2" s="861"/>
      <c r="D2" s="861"/>
      <c r="E2" s="861"/>
      <c r="F2" s="861"/>
    </row>
    <row r="3" spans="1:6" ht="20.25" customHeight="1" x14ac:dyDescent="0.25">
      <c r="A3" s="861"/>
      <c r="B3" s="861"/>
      <c r="C3" s="861"/>
      <c r="D3" s="861"/>
      <c r="E3" s="861"/>
      <c r="F3" s="861"/>
    </row>
    <row r="4" spans="1:6" x14ac:dyDescent="0.25">
      <c r="A4" s="671"/>
      <c r="B4" s="672"/>
      <c r="C4" s="671"/>
      <c r="D4" s="671"/>
      <c r="E4" s="671"/>
      <c r="F4" s="671"/>
    </row>
    <row r="5" spans="1:6" x14ac:dyDescent="0.25">
      <c r="A5" s="671"/>
      <c r="B5" s="673"/>
      <c r="C5" s="674"/>
      <c r="D5" s="671"/>
      <c r="E5" s="671"/>
      <c r="F5" s="671"/>
    </row>
    <row r="6" spans="1:6" x14ac:dyDescent="0.25">
      <c r="A6" s="675" t="s">
        <v>317</v>
      </c>
      <c r="B6" s="676"/>
      <c r="C6" s="677"/>
      <c r="D6" s="677"/>
      <c r="E6" s="677"/>
      <c r="F6" s="677"/>
    </row>
    <row r="7" spans="1:6" x14ac:dyDescent="0.25">
      <c r="A7" s="678"/>
      <c r="B7" s="676"/>
      <c r="C7" s="679"/>
      <c r="D7" s="677"/>
      <c r="E7" s="677"/>
      <c r="F7" s="680"/>
    </row>
    <row r="8" spans="1:6" x14ac:dyDescent="0.25">
      <c r="A8" s="678"/>
      <c r="B8" s="681"/>
      <c r="C8" s="682"/>
      <c r="D8" s="682"/>
      <c r="E8" s="682"/>
      <c r="F8" s="680"/>
    </row>
    <row r="9" spans="1:6" x14ac:dyDescent="0.25">
      <c r="A9" s="683" t="s">
        <v>318</v>
      </c>
      <c r="B9" s="684" t="s">
        <v>319</v>
      </c>
      <c r="C9" s="685" t="s">
        <v>452</v>
      </c>
      <c r="D9" s="685" t="s">
        <v>504</v>
      </c>
      <c r="E9" s="685" t="s">
        <v>320</v>
      </c>
      <c r="F9" s="685" t="s">
        <v>100</v>
      </c>
    </row>
    <row r="10" spans="1:6" x14ac:dyDescent="0.25">
      <c r="A10" s="686" t="s">
        <v>321</v>
      </c>
      <c r="B10" s="687"/>
      <c r="C10" s="687"/>
      <c r="D10" s="687"/>
      <c r="E10" s="687"/>
      <c r="F10" s="687">
        <f>SUM(B10:E10)</f>
        <v>0</v>
      </c>
    </row>
    <row r="11" spans="1:6" x14ac:dyDescent="0.25">
      <c r="A11" s="686" t="s">
        <v>322</v>
      </c>
      <c r="B11" s="687"/>
      <c r="C11" s="687"/>
      <c r="D11" s="687"/>
      <c r="E11" s="687"/>
      <c r="F11" s="687">
        <f>SUM(B11:E11)</f>
        <v>0</v>
      </c>
    </row>
    <row r="12" spans="1:6" x14ac:dyDescent="0.25">
      <c r="A12" s="686" t="s">
        <v>323</v>
      </c>
      <c r="B12" s="687"/>
      <c r="C12" s="687"/>
      <c r="D12" s="687"/>
      <c r="E12" s="687"/>
      <c r="F12" s="687">
        <f>SUM(B12:E12)</f>
        <v>0</v>
      </c>
    </row>
    <row r="13" spans="1:6" x14ac:dyDescent="0.25">
      <c r="A13" s="688" t="s">
        <v>100</v>
      </c>
      <c r="B13" s="689">
        <f>SUM(B10:B12)</f>
        <v>0</v>
      </c>
      <c r="C13" s="689"/>
      <c r="D13" s="689"/>
      <c r="E13" s="689"/>
      <c r="F13" s="689">
        <f>SUM(F10:F12)</f>
        <v>0</v>
      </c>
    </row>
    <row r="14" spans="1:6" ht="14.25" customHeight="1" x14ac:dyDescent="0.25">
      <c r="A14" s="860"/>
      <c r="B14" s="860"/>
      <c r="C14" s="860"/>
      <c r="D14" s="860"/>
      <c r="E14" s="860"/>
      <c r="F14" s="860"/>
    </row>
    <row r="15" spans="1:6" x14ac:dyDescent="0.25">
      <c r="A15" s="683" t="s">
        <v>324</v>
      </c>
      <c r="B15" s="684" t="s">
        <v>319</v>
      </c>
      <c r="C15" s="685" t="s">
        <v>452</v>
      </c>
      <c r="D15" s="685" t="s">
        <v>504</v>
      </c>
      <c r="E15" s="685" t="s">
        <v>320</v>
      </c>
      <c r="F15" s="685" t="s">
        <v>100</v>
      </c>
    </row>
    <row r="16" spans="1:6" x14ac:dyDescent="0.25">
      <c r="A16" s="686" t="s">
        <v>325</v>
      </c>
      <c r="B16" s="687"/>
      <c r="C16" s="687"/>
      <c r="D16" s="687"/>
      <c r="E16" s="687"/>
      <c r="F16" s="687">
        <f t="shared" ref="F16:F21" si="0">SUM(B16:E16)</f>
        <v>0</v>
      </c>
    </row>
    <row r="17" spans="1:6" x14ac:dyDescent="0.25">
      <c r="A17" s="686" t="s">
        <v>326</v>
      </c>
      <c r="B17" s="687"/>
      <c r="C17" s="687"/>
      <c r="D17" s="687"/>
      <c r="E17" s="687"/>
      <c r="F17" s="687">
        <f t="shared" si="0"/>
        <v>0</v>
      </c>
    </row>
    <row r="18" spans="1:6" x14ac:dyDescent="0.25">
      <c r="A18" s="686" t="s">
        <v>327</v>
      </c>
      <c r="B18" s="687"/>
      <c r="C18" s="687"/>
      <c r="D18" s="687"/>
      <c r="E18" s="687"/>
      <c r="F18" s="687">
        <f t="shared" si="0"/>
        <v>0</v>
      </c>
    </row>
    <row r="19" spans="1:6" x14ac:dyDescent="0.25">
      <c r="A19" s="686" t="s">
        <v>328</v>
      </c>
      <c r="B19" s="687"/>
      <c r="C19" s="687"/>
      <c r="D19" s="687"/>
      <c r="E19" s="687"/>
      <c r="F19" s="687">
        <f t="shared" si="0"/>
        <v>0</v>
      </c>
    </row>
    <row r="20" spans="1:6" x14ac:dyDescent="0.25">
      <c r="A20" s="686" t="s">
        <v>329</v>
      </c>
      <c r="B20" s="687"/>
      <c r="C20" s="687"/>
      <c r="D20" s="687"/>
      <c r="E20" s="687"/>
      <c r="F20" s="687">
        <f t="shared" si="0"/>
        <v>0</v>
      </c>
    </row>
    <row r="21" spans="1:6" x14ac:dyDescent="0.25">
      <c r="A21" s="686" t="s">
        <v>330</v>
      </c>
      <c r="B21" s="687"/>
      <c r="C21" s="687"/>
      <c r="D21" s="687"/>
      <c r="E21" s="687"/>
      <c r="F21" s="687">
        <f t="shared" si="0"/>
        <v>0</v>
      </c>
    </row>
    <row r="22" spans="1:6" x14ac:dyDescent="0.25">
      <c r="A22" s="688" t="s">
        <v>100</v>
      </c>
      <c r="B22" s="689">
        <f>SUM(B16:B21)</f>
        <v>0</v>
      </c>
      <c r="C22" s="689">
        <f>SUM(C16:C21)</f>
        <v>0</v>
      </c>
      <c r="D22" s="689">
        <f>SUM(D16:D21)</f>
        <v>0</v>
      </c>
      <c r="E22" s="689">
        <f>SUM(E16:E21)</f>
        <v>0</v>
      </c>
      <c r="F22" s="689">
        <f>SUM(F16:F21)</f>
        <v>0</v>
      </c>
    </row>
    <row r="23" spans="1:6" x14ac:dyDescent="0.25">
      <c r="A23" s="690"/>
      <c r="B23" s="691"/>
      <c r="C23" s="690"/>
      <c r="D23" s="690"/>
      <c r="E23" s="690"/>
      <c r="F23" s="690"/>
    </row>
    <row r="24" spans="1:6" x14ac:dyDescent="0.25">
      <c r="A24" s="690"/>
      <c r="B24" s="692"/>
      <c r="C24" s="693"/>
    </row>
    <row r="25" spans="1:6" x14ac:dyDescent="0.25">
      <c r="A25" s="675" t="s">
        <v>317</v>
      </c>
      <c r="B25" s="676"/>
      <c r="C25" s="677"/>
      <c r="D25" s="677"/>
      <c r="E25" s="677"/>
      <c r="F25" s="677"/>
    </row>
    <row r="26" spans="1:6" x14ac:dyDescent="0.25">
      <c r="A26" s="678"/>
      <c r="B26" s="676"/>
      <c r="C26" s="694"/>
      <c r="D26" s="694"/>
      <c r="E26" s="694"/>
      <c r="F26" s="694"/>
    </row>
    <row r="27" spans="1:6" x14ac:dyDescent="0.25">
      <c r="A27" s="678"/>
      <c r="B27" s="676"/>
      <c r="C27" s="694"/>
      <c r="D27" s="694"/>
      <c r="E27" s="694"/>
      <c r="F27" s="694"/>
    </row>
    <row r="28" spans="1:6" x14ac:dyDescent="0.25">
      <c r="A28" s="683" t="s">
        <v>318</v>
      </c>
      <c r="B28" s="684" t="s">
        <v>319</v>
      </c>
      <c r="C28" s="685" t="s">
        <v>452</v>
      </c>
      <c r="D28" s="685" t="s">
        <v>504</v>
      </c>
      <c r="E28" s="685" t="s">
        <v>320</v>
      </c>
      <c r="F28" s="685" t="s">
        <v>100</v>
      </c>
    </row>
    <row r="29" spans="1:6" x14ac:dyDescent="0.25">
      <c r="A29" s="686" t="s">
        <v>321</v>
      </c>
      <c r="B29" s="687"/>
      <c r="C29" s="687"/>
      <c r="D29" s="687"/>
      <c r="E29" s="687"/>
      <c r="F29" s="687">
        <f>SUM(B29:E29)</f>
        <v>0</v>
      </c>
    </row>
    <row r="30" spans="1:6" x14ac:dyDescent="0.25">
      <c r="A30" s="686" t="s">
        <v>322</v>
      </c>
      <c r="B30" s="687"/>
      <c r="C30" s="687"/>
      <c r="D30" s="687"/>
      <c r="E30" s="687"/>
      <c r="F30" s="687">
        <f>SUM(B30:E30)</f>
        <v>0</v>
      </c>
    </row>
    <row r="31" spans="1:6" x14ac:dyDescent="0.25">
      <c r="A31" s="686" t="s">
        <v>323</v>
      </c>
      <c r="B31" s="687"/>
      <c r="C31" s="687"/>
      <c r="D31" s="687"/>
      <c r="E31" s="687"/>
      <c r="F31" s="687">
        <f>SUM(B31:E31)</f>
        <v>0</v>
      </c>
    </row>
    <row r="32" spans="1:6" x14ac:dyDescent="0.25">
      <c r="A32" s="688" t="s">
        <v>100</v>
      </c>
      <c r="B32" s="689">
        <f>SUM(B29:B31)</f>
        <v>0</v>
      </c>
      <c r="C32" s="689">
        <f>SUM(C29:C31)</f>
        <v>0</v>
      </c>
      <c r="D32" s="689">
        <f>SUM(D29:D31)</f>
        <v>0</v>
      </c>
      <c r="E32" s="689">
        <f>SUM(E29:E31)</f>
        <v>0</v>
      </c>
      <c r="F32" s="687">
        <f>SUM(B32:E32)</f>
        <v>0</v>
      </c>
    </row>
    <row r="33" spans="1:6" ht="14.25" customHeight="1" x14ac:dyDescent="0.25">
      <c r="A33" s="860"/>
      <c r="B33" s="860"/>
      <c r="C33" s="860"/>
      <c r="D33" s="860"/>
      <c r="E33" s="860"/>
      <c r="F33" s="860"/>
    </row>
    <row r="34" spans="1:6" x14ac:dyDescent="0.25">
      <c r="A34" s="683" t="s">
        <v>324</v>
      </c>
      <c r="B34" s="684" t="s">
        <v>319</v>
      </c>
      <c r="C34" s="685" t="s">
        <v>452</v>
      </c>
      <c r="D34" s="685" t="s">
        <v>504</v>
      </c>
      <c r="E34" s="685" t="s">
        <v>320</v>
      </c>
      <c r="F34" s="685" t="s">
        <v>100</v>
      </c>
    </row>
    <row r="35" spans="1:6" x14ac:dyDescent="0.25">
      <c r="A35" s="686" t="s">
        <v>325</v>
      </c>
      <c r="B35" s="687">
        <v>0</v>
      </c>
      <c r="C35" s="687"/>
      <c r="D35" s="687"/>
      <c r="E35" s="687"/>
      <c r="F35" s="687">
        <f t="shared" ref="F35:F40" si="1">SUM(B35:E35)</f>
        <v>0</v>
      </c>
    </row>
    <row r="36" spans="1:6" x14ac:dyDescent="0.25">
      <c r="A36" s="686" t="s">
        <v>326</v>
      </c>
      <c r="B36" s="687"/>
      <c r="C36" s="687"/>
      <c r="D36" s="687"/>
      <c r="E36" s="687"/>
      <c r="F36" s="687">
        <f t="shared" si="1"/>
        <v>0</v>
      </c>
    </row>
    <row r="37" spans="1:6" x14ac:dyDescent="0.25">
      <c r="A37" s="686" t="s">
        <v>327</v>
      </c>
      <c r="B37" s="687"/>
      <c r="C37" s="687"/>
      <c r="D37" s="687"/>
      <c r="E37" s="687"/>
      <c r="F37" s="687">
        <f t="shared" si="1"/>
        <v>0</v>
      </c>
    </row>
    <row r="38" spans="1:6" x14ac:dyDescent="0.25">
      <c r="A38" s="686" t="s">
        <v>328</v>
      </c>
      <c r="B38" s="687"/>
      <c r="C38" s="687"/>
      <c r="D38" s="687"/>
      <c r="E38" s="687"/>
      <c r="F38" s="687">
        <f t="shared" si="1"/>
        <v>0</v>
      </c>
    </row>
    <row r="39" spans="1:6" x14ac:dyDescent="0.25">
      <c r="A39" s="686" t="s">
        <v>329</v>
      </c>
      <c r="B39" s="687"/>
      <c r="C39" s="687"/>
      <c r="D39" s="687"/>
      <c r="E39" s="687"/>
      <c r="F39" s="687">
        <f t="shared" si="1"/>
        <v>0</v>
      </c>
    </row>
    <row r="40" spans="1:6" x14ac:dyDescent="0.25">
      <c r="A40" s="686" t="s">
        <v>330</v>
      </c>
      <c r="B40" s="687"/>
      <c r="C40" s="687"/>
      <c r="D40" s="687"/>
      <c r="E40" s="687"/>
      <c r="F40" s="687">
        <f t="shared" si="1"/>
        <v>0</v>
      </c>
    </row>
    <row r="41" spans="1:6" x14ac:dyDescent="0.25">
      <c r="A41" s="688" t="s">
        <v>100</v>
      </c>
      <c r="B41" s="689">
        <f>SUM(B35:B40)</f>
        <v>0</v>
      </c>
      <c r="C41" s="688">
        <f>SUM(C35:C40)</f>
        <v>0</v>
      </c>
      <c r="D41" s="688">
        <f>SUM(D35:D40)</f>
        <v>0</v>
      </c>
      <c r="E41" s="688">
        <f>SUM(E35:E40)</f>
        <v>0</v>
      </c>
      <c r="F41" s="689">
        <f>SUM(F35:F40)</f>
        <v>0</v>
      </c>
    </row>
    <row r="44" spans="1:6" x14ac:dyDescent="0.25">
      <c r="B44" s="692"/>
      <c r="C44" s="693"/>
    </row>
    <row r="45" spans="1:6" x14ac:dyDescent="0.25">
      <c r="A45" s="675" t="s">
        <v>317</v>
      </c>
      <c r="B45" s="676"/>
      <c r="C45" s="677"/>
      <c r="D45" s="677"/>
      <c r="E45" s="677"/>
      <c r="F45" s="677"/>
    </row>
    <row r="46" spans="1:6" x14ac:dyDescent="0.25">
      <c r="A46" s="678"/>
      <c r="B46" s="681"/>
      <c r="C46" s="682"/>
      <c r="D46" s="682"/>
      <c r="E46" s="682"/>
      <c r="F46" s="682"/>
    </row>
    <row r="47" spans="1:6" x14ac:dyDescent="0.25">
      <c r="A47" s="683" t="s">
        <v>318</v>
      </c>
      <c r="B47" s="684" t="s">
        <v>319</v>
      </c>
      <c r="C47" s="685" t="s">
        <v>452</v>
      </c>
      <c r="D47" s="685" t="s">
        <v>504</v>
      </c>
      <c r="E47" s="685" t="s">
        <v>320</v>
      </c>
      <c r="F47" s="685" t="s">
        <v>100</v>
      </c>
    </row>
    <row r="48" spans="1:6" x14ac:dyDescent="0.25">
      <c r="A48" s="686" t="s">
        <v>321</v>
      </c>
      <c r="B48" s="687"/>
      <c r="C48" s="687"/>
      <c r="D48" s="687"/>
      <c r="E48" s="687"/>
      <c r="F48" s="687">
        <f>SUM(B48:E48)</f>
        <v>0</v>
      </c>
    </row>
    <row r="49" spans="1:6" x14ac:dyDescent="0.25">
      <c r="A49" s="686" t="s">
        <v>322</v>
      </c>
      <c r="B49" s="687"/>
      <c r="C49" s="687"/>
      <c r="D49" s="687"/>
      <c r="E49" s="687"/>
      <c r="F49" s="687">
        <f>SUM(B49:E49)</f>
        <v>0</v>
      </c>
    </row>
    <row r="50" spans="1:6" x14ac:dyDescent="0.25">
      <c r="A50" s="686" t="s">
        <v>323</v>
      </c>
      <c r="B50" s="687"/>
      <c r="C50" s="687"/>
      <c r="D50" s="687"/>
      <c r="E50" s="687"/>
      <c r="F50" s="687">
        <f>SUM(B50:E50)</f>
        <v>0</v>
      </c>
    </row>
    <row r="51" spans="1:6" x14ac:dyDescent="0.25">
      <c r="A51" s="688" t="s">
        <v>100</v>
      </c>
      <c r="B51" s="689">
        <f>SUM(B48:B50)</f>
        <v>0</v>
      </c>
      <c r="C51" s="689">
        <f>SUM(C48:C50)</f>
        <v>0</v>
      </c>
      <c r="D51" s="689">
        <f>SUM(D48:D50)</f>
        <v>0</v>
      </c>
      <c r="E51" s="689">
        <f>SUM(E48:E50)</f>
        <v>0</v>
      </c>
      <c r="F51" s="689">
        <f>SUM(F48:F50)</f>
        <v>0</v>
      </c>
    </row>
    <row r="52" spans="1:6" ht="14.25" customHeight="1" x14ac:dyDescent="0.25">
      <c r="A52" s="860"/>
      <c r="B52" s="860"/>
      <c r="C52" s="860"/>
      <c r="D52" s="860"/>
      <c r="E52" s="860"/>
      <c r="F52" s="860"/>
    </row>
    <row r="53" spans="1:6" x14ac:dyDescent="0.25">
      <c r="A53" s="683" t="s">
        <v>324</v>
      </c>
      <c r="B53" s="684" t="s">
        <v>319</v>
      </c>
      <c r="C53" s="685" t="s">
        <v>452</v>
      </c>
      <c r="D53" s="685" t="s">
        <v>504</v>
      </c>
      <c r="E53" s="685" t="s">
        <v>320</v>
      </c>
      <c r="F53" s="685" t="s">
        <v>100</v>
      </c>
    </row>
    <row r="54" spans="1:6" x14ac:dyDescent="0.25">
      <c r="A54" s="686" t="s">
        <v>325</v>
      </c>
      <c r="B54" s="687"/>
      <c r="C54" s="687"/>
      <c r="D54" s="687"/>
      <c r="E54" s="687"/>
      <c r="F54" s="687">
        <f>SUM(B54:E54)</f>
        <v>0</v>
      </c>
    </row>
    <row r="55" spans="1:6" x14ac:dyDescent="0.25">
      <c r="A55" s="686" t="s">
        <v>326</v>
      </c>
      <c r="B55" s="687"/>
      <c r="C55" s="687"/>
      <c r="D55" s="687"/>
      <c r="E55" s="687"/>
      <c r="F55" s="687">
        <f>SUM(B55:E55)</f>
        <v>0</v>
      </c>
    </row>
    <row r="56" spans="1:6" x14ac:dyDescent="0.25">
      <c r="A56" s="686" t="s">
        <v>327</v>
      </c>
      <c r="B56" s="687"/>
      <c r="C56" s="687"/>
      <c r="D56" s="687"/>
      <c r="E56" s="687"/>
      <c r="F56" s="687">
        <f>SUM(B56:E56)</f>
        <v>0</v>
      </c>
    </row>
    <row r="57" spans="1:6" x14ac:dyDescent="0.25">
      <c r="A57" s="686" t="s">
        <v>328</v>
      </c>
      <c r="B57" s="687"/>
      <c r="C57" s="687"/>
      <c r="D57" s="687"/>
      <c r="E57" s="687"/>
      <c r="F57" s="687">
        <f>SUM(B57:E57)</f>
        <v>0</v>
      </c>
    </row>
    <row r="58" spans="1:6" x14ac:dyDescent="0.25">
      <c r="A58" s="686" t="s">
        <v>329</v>
      </c>
      <c r="B58" s="687"/>
      <c r="C58" s="687"/>
      <c r="D58" s="687"/>
      <c r="E58" s="687"/>
      <c r="F58" s="687">
        <f>SUM(B58:E58)</f>
        <v>0</v>
      </c>
    </row>
    <row r="59" spans="1:6" x14ac:dyDescent="0.25">
      <c r="A59" s="686" t="s">
        <v>330</v>
      </c>
      <c r="B59" s="687"/>
      <c r="C59" s="687"/>
      <c r="D59" s="687"/>
      <c r="E59" s="687"/>
      <c r="F59" s="687"/>
    </row>
    <row r="60" spans="1:6" x14ac:dyDescent="0.25">
      <c r="A60" s="688" t="s">
        <v>100</v>
      </c>
      <c r="B60" s="689">
        <f>SUM(B54:B59)</f>
        <v>0</v>
      </c>
      <c r="C60" s="689">
        <f>SUM(C54:C59)</f>
        <v>0</v>
      </c>
      <c r="D60" s="689">
        <f>SUM(D54:D59)</f>
        <v>0</v>
      </c>
      <c r="E60" s="689">
        <f>SUM(E54:E59)</f>
        <v>0</v>
      </c>
      <c r="F60" s="689">
        <f>SUM(F54:F59)</f>
        <v>0</v>
      </c>
    </row>
  </sheetData>
  <sheetProtection selectLockedCells="1" selectUnlockedCells="1"/>
  <mergeCells count="4">
    <mergeCell ref="A14:F14"/>
    <mergeCell ref="A33:F33"/>
    <mergeCell ref="A52:F52"/>
    <mergeCell ref="A2:F3"/>
  </mergeCells>
  <phoneticPr fontId="21" type="noConversion"/>
  <pageMargins left="0.59027777777777779" right="0.59027777777777779" top="0.9559375" bottom="0.59027777777777779" header="0.51180555555555551" footer="0.51180555555555551"/>
  <pageSetup paperSize="9" scale="69" firstPageNumber="0" orientation="landscape" r:id="rId1"/>
  <headerFooter alignWithMargins="0">
    <oddHeader>&amp;L&amp;"Times New Roman,Normál"&amp;12Pécsely Község Önkormányzata&amp;C&amp;"Times New Roman,Normál"&amp;12 12. melléklet az önkormányzat 2017. évi költségvetéséről szóló 2/2017. (II.15.) önkormányzati rendelethez&amp;R&amp;"Times New Roman,Normál"&amp;12&amp;P. oldal forint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"/>
  <sheetViews>
    <sheetView view="pageLayout" zoomScaleNormal="85" workbookViewId="0">
      <selection activeCell="F25" sqref="F25"/>
    </sheetView>
  </sheetViews>
  <sheetFormatPr defaultColWidth="9.140625" defaultRowHeight="12.75" x14ac:dyDescent="0.2"/>
  <cols>
    <col min="1" max="1" width="13.28515625" style="1" customWidth="1"/>
    <col min="2" max="2" width="31.140625" style="1" customWidth="1"/>
    <col min="3" max="3" width="11.5703125" style="1" customWidth="1"/>
    <col min="4" max="16384" width="9.140625" style="1"/>
  </cols>
  <sheetData>
    <row r="3" spans="1:8" ht="12.75" customHeight="1" x14ac:dyDescent="0.2">
      <c r="A3" s="862" t="s">
        <v>341</v>
      </c>
      <c r="B3" s="862"/>
      <c r="C3" s="862"/>
      <c r="D3" s="862"/>
      <c r="E3" s="862"/>
      <c r="F3" s="862"/>
      <c r="G3" s="862"/>
      <c r="H3" s="862"/>
    </row>
    <row r="4" spans="1:8" ht="12.75" customHeight="1" x14ac:dyDescent="0.2">
      <c r="A4" s="862" t="s">
        <v>528</v>
      </c>
      <c r="B4" s="862"/>
      <c r="C4" s="862"/>
      <c r="D4" s="862"/>
      <c r="E4" s="862"/>
      <c r="F4" s="862"/>
      <c r="G4" s="862"/>
      <c r="H4" s="862"/>
    </row>
    <row r="5" spans="1:8" x14ac:dyDescent="0.2">
      <c r="A5" s="2"/>
      <c r="B5" s="2"/>
      <c r="C5" s="2"/>
      <c r="D5" s="2"/>
      <c r="E5" s="2"/>
      <c r="F5" s="2"/>
      <c r="G5" s="2"/>
      <c r="H5" s="2"/>
    </row>
    <row r="7" spans="1:8" ht="12.75" customHeight="1" x14ac:dyDescent="0.2">
      <c r="A7" s="3" t="s">
        <v>101</v>
      </c>
      <c r="B7" s="3"/>
      <c r="C7" s="4" t="s">
        <v>342</v>
      </c>
      <c r="D7" s="3" t="s">
        <v>343</v>
      </c>
      <c r="E7" s="863" t="s">
        <v>344</v>
      </c>
      <c r="F7" s="863"/>
      <c r="G7" s="863"/>
      <c r="H7" s="863"/>
    </row>
    <row r="8" spans="1:8" ht="25.5" x14ac:dyDescent="0.2">
      <c r="A8" s="5"/>
      <c r="B8" s="6" t="s">
        <v>345</v>
      </c>
      <c r="C8" s="7" t="s">
        <v>346</v>
      </c>
      <c r="D8" s="6" t="s">
        <v>346</v>
      </c>
      <c r="E8" s="6" t="s">
        <v>269</v>
      </c>
      <c r="F8" s="7" t="s">
        <v>270</v>
      </c>
      <c r="G8" s="7" t="s">
        <v>271</v>
      </c>
      <c r="H8" s="8" t="s">
        <v>264</v>
      </c>
    </row>
    <row r="9" spans="1:8" x14ac:dyDescent="0.2">
      <c r="A9" s="9"/>
      <c r="B9" s="9"/>
      <c r="C9" s="10"/>
      <c r="D9" s="9"/>
      <c r="E9" s="9"/>
      <c r="F9" s="11"/>
      <c r="G9" s="11"/>
      <c r="H9" s="9"/>
    </row>
    <row r="10" spans="1:8" x14ac:dyDescent="0.2">
      <c r="A10" s="6" t="s">
        <v>274</v>
      </c>
      <c r="B10" s="6" t="s">
        <v>275</v>
      </c>
      <c r="C10" s="7" t="s">
        <v>276</v>
      </c>
      <c r="D10" s="7" t="s">
        <v>277</v>
      </c>
      <c r="E10" s="7" t="s">
        <v>278</v>
      </c>
      <c r="F10" s="7" t="s">
        <v>279</v>
      </c>
      <c r="G10" s="7" t="s">
        <v>280</v>
      </c>
      <c r="H10" s="7" t="s">
        <v>281</v>
      </c>
    </row>
    <row r="11" spans="1:8" x14ac:dyDescent="0.2">
      <c r="A11" s="12"/>
      <c r="B11" s="12" t="s">
        <v>347</v>
      </c>
      <c r="C11" s="12"/>
      <c r="D11" s="12"/>
      <c r="E11" s="12"/>
      <c r="F11" s="12"/>
      <c r="G11" s="12"/>
      <c r="H11" s="12"/>
    </row>
    <row r="12" spans="1:8" ht="25.5" x14ac:dyDescent="0.2">
      <c r="A12" s="12" t="s">
        <v>274</v>
      </c>
      <c r="B12" s="13" t="s">
        <v>348</v>
      </c>
      <c r="C12" s="14"/>
      <c r="D12" s="14"/>
      <c r="E12" s="15"/>
      <c r="F12" s="15"/>
      <c r="G12" s="15"/>
      <c r="H12" s="15"/>
    </row>
    <row r="13" spans="1:8" x14ac:dyDescent="0.2">
      <c r="A13" s="16" t="s">
        <v>275</v>
      </c>
      <c r="B13" s="17"/>
      <c r="C13" s="18"/>
      <c r="D13" s="18"/>
      <c r="E13" s="18"/>
      <c r="F13" s="18"/>
      <c r="G13" s="18"/>
      <c r="H13" s="18"/>
    </row>
    <row r="14" spans="1:8" x14ac:dyDescent="0.2">
      <c r="A14" s="12" t="s">
        <v>276</v>
      </c>
      <c r="B14" s="19" t="s">
        <v>349</v>
      </c>
      <c r="C14" s="15"/>
      <c r="D14" s="15"/>
      <c r="E14" s="15"/>
      <c r="F14" s="15"/>
      <c r="G14" s="15"/>
      <c r="H14" s="15"/>
    </row>
    <row r="15" spans="1:8" x14ac:dyDescent="0.2">
      <c r="A15" s="12" t="s">
        <v>277</v>
      </c>
      <c r="B15" s="20"/>
      <c r="C15" s="15"/>
      <c r="D15" s="15"/>
      <c r="E15" s="15"/>
      <c r="F15" s="15"/>
      <c r="G15" s="15"/>
      <c r="H15" s="15"/>
    </row>
    <row r="16" spans="1:8" x14ac:dyDescent="0.2">
      <c r="A16" s="3" t="s">
        <v>278</v>
      </c>
      <c r="B16" s="19" t="s">
        <v>350</v>
      </c>
      <c r="C16" s="21"/>
      <c r="D16" s="21"/>
      <c r="E16" s="21"/>
      <c r="F16" s="21"/>
      <c r="G16" s="21"/>
      <c r="H16" s="21"/>
    </row>
    <row r="17" spans="1:8" ht="25.5" x14ac:dyDescent="0.2">
      <c r="A17" s="12" t="s">
        <v>279</v>
      </c>
      <c r="B17" s="13" t="s">
        <v>351</v>
      </c>
      <c r="C17" s="14"/>
      <c r="D17" s="14"/>
      <c r="E17" s="22"/>
      <c r="F17" s="22"/>
      <c r="G17" s="22"/>
      <c r="H17" s="22"/>
    </row>
    <row r="18" spans="1:8" x14ac:dyDescent="0.2">
      <c r="A18" s="16" t="s">
        <v>280</v>
      </c>
      <c r="B18" s="18"/>
      <c r="C18" s="18"/>
      <c r="D18" s="18"/>
      <c r="E18" s="23"/>
      <c r="F18" s="23"/>
      <c r="G18" s="23"/>
      <c r="H18" s="23"/>
    </row>
    <row r="19" spans="1:8" x14ac:dyDescent="0.2">
      <c r="A19" s="12" t="s">
        <v>281</v>
      </c>
      <c r="B19" s="19" t="s">
        <v>352</v>
      </c>
      <c r="C19" s="15"/>
      <c r="D19" s="15"/>
      <c r="E19" s="22"/>
      <c r="F19" s="22"/>
      <c r="G19" s="22"/>
      <c r="H19" s="22"/>
    </row>
    <row r="20" spans="1:8" x14ac:dyDescent="0.2">
      <c r="A20" s="12" t="s">
        <v>282</v>
      </c>
      <c r="B20" s="18"/>
      <c r="C20" s="18"/>
      <c r="D20" s="18"/>
      <c r="E20" s="24"/>
      <c r="F20" s="24"/>
      <c r="G20" s="24"/>
      <c r="H20" s="24"/>
    </row>
    <row r="21" spans="1:8" x14ac:dyDescent="0.2">
      <c r="A21" s="3" t="s">
        <v>283</v>
      </c>
      <c r="B21" s="25" t="s">
        <v>353</v>
      </c>
      <c r="C21" s="21"/>
      <c r="D21" s="21"/>
      <c r="E21" s="26"/>
      <c r="F21" s="26"/>
      <c r="G21" s="26"/>
      <c r="H21" s="26"/>
    </row>
    <row r="22" spans="1:8" x14ac:dyDescent="0.2">
      <c r="A22" s="12" t="s">
        <v>284</v>
      </c>
      <c r="B22" s="27" t="s">
        <v>354</v>
      </c>
      <c r="C22" s="14"/>
      <c r="D22" s="14"/>
      <c r="E22" s="22"/>
      <c r="F22" s="22"/>
      <c r="G22" s="22"/>
      <c r="H22" s="22"/>
    </row>
    <row r="23" spans="1:8" x14ac:dyDescent="0.2">
      <c r="A23" s="12" t="s">
        <v>285</v>
      </c>
      <c r="B23" s="12" t="s">
        <v>355</v>
      </c>
      <c r="C23" s="12"/>
      <c r="D23" s="12"/>
      <c r="E23" s="12"/>
      <c r="F23" s="12"/>
      <c r="G23" s="12"/>
      <c r="H23" s="12"/>
    </row>
    <row r="24" spans="1:8" ht="25.5" x14ac:dyDescent="0.2">
      <c r="A24" s="12" t="s">
        <v>291</v>
      </c>
      <c r="B24" s="13" t="s">
        <v>348</v>
      </c>
      <c r="C24" s="14"/>
      <c r="D24" s="14"/>
      <c r="E24" s="15"/>
      <c r="F24" s="15"/>
      <c r="G24" s="15"/>
      <c r="H24" s="15"/>
    </row>
    <row r="25" spans="1:8" x14ac:dyDescent="0.2">
      <c r="A25" s="16" t="s">
        <v>356</v>
      </c>
      <c r="B25" s="17"/>
      <c r="C25" s="18"/>
      <c r="D25" s="18"/>
      <c r="E25" s="18"/>
      <c r="F25" s="18"/>
      <c r="G25" s="18"/>
      <c r="H25" s="18"/>
    </row>
    <row r="26" spans="1:8" x14ac:dyDescent="0.2">
      <c r="A26" s="12" t="s">
        <v>357</v>
      </c>
      <c r="B26" s="19" t="s">
        <v>349</v>
      </c>
      <c r="C26" s="15"/>
      <c r="D26" s="15"/>
      <c r="E26" s="15"/>
      <c r="F26" s="15"/>
      <c r="G26" s="15"/>
      <c r="H26" s="15"/>
    </row>
    <row r="27" spans="1:8" x14ac:dyDescent="0.2">
      <c r="A27" s="12" t="s">
        <v>358</v>
      </c>
      <c r="B27" s="20"/>
      <c r="C27" s="15"/>
      <c r="D27" s="15"/>
      <c r="E27" s="15"/>
      <c r="F27" s="15"/>
      <c r="G27" s="15"/>
      <c r="H27" s="15"/>
    </row>
    <row r="28" spans="1:8" x14ac:dyDescent="0.2">
      <c r="A28" s="3" t="s">
        <v>359</v>
      </c>
      <c r="B28" s="19" t="s">
        <v>350</v>
      </c>
      <c r="C28" s="21"/>
      <c r="D28" s="21"/>
      <c r="E28" s="21"/>
      <c r="F28" s="21"/>
      <c r="G28" s="21"/>
      <c r="H28" s="21"/>
    </row>
    <row r="29" spans="1:8" ht="25.5" x14ac:dyDescent="0.2">
      <c r="A29" s="12" t="s">
        <v>360</v>
      </c>
      <c r="B29" s="13" t="s">
        <v>351</v>
      </c>
      <c r="C29" s="14"/>
      <c r="D29" s="14"/>
      <c r="E29" s="22"/>
      <c r="F29" s="22"/>
      <c r="G29" s="22"/>
      <c r="H29" s="22"/>
    </row>
    <row r="30" spans="1:8" x14ac:dyDescent="0.2">
      <c r="A30" s="16" t="s">
        <v>361</v>
      </c>
      <c r="B30" s="18"/>
      <c r="C30" s="18"/>
      <c r="D30" s="18"/>
      <c r="E30" s="23"/>
      <c r="F30" s="23"/>
      <c r="G30" s="23"/>
      <c r="H30" s="23"/>
    </row>
    <row r="31" spans="1:8" x14ac:dyDescent="0.2">
      <c r="A31" s="12" t="s">
        <v>362</v>
      </c>
      <c r="B31" s="15"/>
      <c r="C31" s="15"/>
      <c r="D31" s="15"/>
      <c r="E31" s="24"/>
      <c r="F31" s="24"/>
      <c r="G31" s="24"/>
      <c r="H31" s="24"/>
    </row>
    <row r="32" spans="1:8" x14ac:dyDescent="0.2">
      <c r="A32" s="12" t="s">
        <v>363</v>
      </c>
      <c r="B32" s="15"/>
      <c r="C32" s="15"/>
      <c r="D32" s="15"/>
      <c r="E32" s="24"/>
      <c r="F32" s="24"/>
      <c r="G32" s="24"/>
      <c r="H32" s="24"/>
    </row>
    <row r="33" spans="1:8" x14ac:dyDescent="0.2">
      <c r="A33" s="12" t="s">
        <v>364</v>
      </c>
      <c r="B33" s="19" t="s">
        <v>349</v>
      </c>
      <c r="C33" s="15"/>
      <c r="D33" s="15"/>
      <c r="E33" s="24"/>
      <c r="F33" s="24"/>
      <c r="G33" s="24"/>
      <c r="H33" s="24"/>
    </row>
    <row r="34" spans="1:8" x14ac:dyDescent="0.2">
      <c r="A34" s="12" t="s">
        <v>365</v>
      </c>
      <c r="B34" s="15"/>
      <c r="C34" s="15"/>
      <c r="D34" s="15"/>
      <c r="E34" s="24"/>
      <c r="F34" s="24"/>
      <c r="G34" s="24"/>
      <c r="H34" s="24"/>
    </row>
    <row r="35" spans="1:8" x14ac:dyDescent="0.2">
      <c r="A35" s="12" t="s">
        <v>366</v>
      </c>
      <c r="B35" s="15"/>
      <c r="C35" s="15"/>
      <c r="D35" s="15"/>
      <c r="E35" s="24"/>
      <c r="F35" s="24"/>
      <c r="G35" s="24"/>
      <c r="H35" s="24"/>
    </row>
    <row r="36" spans="1:8" x14ac:dyDescent="0.2">
      <c r="A36" s="12" t="s">
        <v>367</v>
      </c>
      <c r="B36" s="28"/>
      <c r="C36" s="15"/>
      <c r="D36" s="15"/>
      <c r="E36" s="24"/>
      <c r="F36" s="24"/>
      <c r="G36" s="24"/>
      <c r="H36" s="24"/>
    </row>
    <row r="37" spans="1:8" x14ac:dyDescent="0.2">
      <c r="A37" s="3" t="s">
        <v>368</v>
      </c>
      <c r="B37" s="25" t="s">
        <v>350</v>
      </c>
      <c r="C37" s="21"/>
      <c r="D37" s="21"/>
      <c r="E37" s="29"/>
      <c r="F37" s="29"/>
      <c r="G37" s="29"/>
      <c r="H37" s="29"/>
    </row>
    <row r="38" spans="1:8" x14ac:dyDescent="0.2">
      <c r="A38" s="12" t="s">
        <v>369</v>
      </c>
      <c r="B38" s="27" t="s">
        <v>370</v>
      </c>
      <c r="C38" s="14"/>
      <c r="D38" s="14"/>
      <c r="E38" s="22"/>
      <c r="F38" s="22"/>
      <c r="G38" s="22"/>
      <c r="H38" s="22"/>
    </row>
    <row r="39" spans="1:8" x14ac:dyDescent="0.2">
      <c r="A39" s="30" t="s">
        <v>371</v>
      </c>
      <c r="B39" s="27" t="s">
        <v>372</v>
      </c>
      <c r="C39" s="20"/>
      <c r="D39" s="20"/>
      <c r="E39" s="31">
        <f>E22+E38</f>
        <v>0</v>
      </c>
      <c r="F39" s="31">
        <f>F22+F38</f>
        <v>0</v>
      </c>
      <c r="G39" s="31">
        <f>G22+G38</f>
        <v>0</v>
      </c>
      <c r="H39" s="31">
        <f>H22+H38</f>
        <v>0</v>
      </c>
    </row>
  </sheetData>
  <sheetProtection selectLockedCells="1" selectUnlockedCells="1"/>
  <mergeCells count="3">
    <mergeCell ref="A3:H3"/>
    <mergeCell ref="A4:H4"/>
    <mergeCell ref="E7:H7"/>
  </mergeCells>
  <phoneticPr fontId="21" type="noConversion"/>
  <pageMargins left="0.70866141732283472" right="0.70866141732283472" top="0.74803149606299213" bottom="0.74803149606299213" header="0.31496062992125984" footer="0.51181102362204722"/>
  <pageSetup paperSize="9" scale="87" firstPageNumber="0" orientation="portrait" r:id="rId1"/>
  <headerFooter alignWithMargins="0">
    <oddHeader>&amp;LPécsely Község Önkormányzata&amp;C
13. melléklet a .../2017. (.....) rendelet tervezethez&amp;R&amp;P. oldal forint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Layout" topLeftCell="A3" zoomScaleNormal="100" workbookViewId="0">
      <selection activeCell="B3" sqref="B3"/>
    </sheetView>
  </sheetViews>
  <sheetFormatPr defaultColWidth="9.140625" defaultRowHeight="15.75" x14ac:dyDescent="0.25"/>
  <cols>
    <col min="1" max="1" width="40.42578125" style="87" customWidth="1"/>
    <col min="2" max="2" width="13" style="37" customWidth="1"/>
    <col min="3" max="3" width="14.28515625" style="37" customWidth="1"/>
    <col min="4" max="4" width="14.42578125" style="37" bestFit="1" customWidth="1"/>
    <col min="5" max="5" width="14.140625" style="38" customWidth="1"/>
    <col min="6" max="16384" width="9.140625" style="39"/>
  </cols>
  <sheetData>
    <row r="1" spans="1:6" hidden="1" x14ac:dyDescent="0.25">
      <c r="A1" s="36"/>
    </row>
    <row r="2" spans="1:6" hidden="1" x14ac:dyDescent="0.25">
      <c r="A2" s="36"/>
    </row>
    <row r="3" spans="1:6" s="43" customFormat="1" ht="47.25" x14ac:dyDescent="0.2">
      <c r="A3" s="40" t="s">
        <v>234</v>
      </c>
      <c r="B3" s="40" t="s">
        <v>529</v>
      </c>
      <c r="C3" s="41" t="s">
        <v>479</v>
      </c>
      <c r="D3" s="42" t="s">
        <v>480</v>
      </c>
      <c r="E3" s="42" t="s">
        <v>523</v>
      </c>
    </row>
    <row r="4" spans="1:6" ht="31.5" x14ac:dyDescent="0.25">
      <c r="A4" s="44" t="s">
        <v>481</v>
      </c>
      <c r="B4" s="45">
        <f>'1.sz.tábla'!B7</f>
        <v>30310196</v>
      </c>
      <c r="C4" s="45">
        <v>30500000</v>
      </c>
      <c r="D4" s="45">
        <v>31000000</v>
      </c>
      <c r="E4" s="45">
        <v>31050000</v>
      </c>
      <c r="F4" s="46"/>
    </row>
    <row r="5" spans="1:6" ht="31.5" x14ac:dyDescent="0.25">
      <c r="A5" s="44" t="s">
        <v>482</v>
      </c>
      <c r="B5" s="45">
        <f>'1.sz.tábla'!B8</f>
        <v>0</v>
      </c>
      <c r="C5" s="45">
        <f>'1.sz.tábla'!B8</f>
        <v>0</v>
      </c>
      <c r="D5" s="45">
        <f>'1.sz.tábla'!E8</f>
        <v>0</v>
      </c>
      <c r="E5" s="45">
        <v>0</v>
      </c>
      <c r="F5" s="46"/>
    </row>
    <row r="6" spans="1:6" x14ac:dyDescent="0.25">
      <c r="A6" s="44" t="s">
        <v>6</v>
      </c>
      <c r="B6" s="45">
        <f>'1.sz.tábla'!B9</f>
        <v>20450000</v>
      </c>
      <c r="C6" s="45">
        <v>20650000</v>
      </c>
      <c r="D6" s="47">
        <v>20850000</v>
      </c>
      <c r="E6" s="48">
        <v>21050000</v>
      </c>
    </row>
    <row r="7" spans="1:6" x14ac:dyDescent="0.25">
      <c r="A7" s="44" t="s">
        <v>7</v>
      </c>
      <c r="B7" s="45">
        <f>'1.sz.tábla'!B10</f>
        <v>7300000</v>
      </c>
      <c r="C7" s="45">
        <v>7000000</v>
      </c>
      <c r="D7" s="47">
        <v>6100000</v>
      </c>
      <c r="E7" s="48">
        <v>6200000</v>
      </c>
      <c r="F7" s="46"/>
    </row>
    <row r="8" spans="1:6" x14ac:dyDescent="0.25">
      <c r="A8" s="44" t="s">
        <v>8</v>
      </c>
      <c r="B8" s="45">
        <f>'1.sz.tábla'!B11</f>
        <v>0</v>
      </c>
      <c r="C8" s="45">
        <f>'1.sz.tábla'!B11</f>
        <v>0</v>
      </c>
      <c r="D8" s="47">
        <v>0</v>
      </c>
      <c r="E8" s="48">
        <v>0</v>
      </c>
      <c r="F8" s="46"/>
    </row>
    <row r="9" spans="1:6" x14ac:dyDescent="0.25">
      <c r="A9" s="50" t="s">
        <v>9</v>
      </c>
      <c r="B9" s="45">
        <f>'1.sz.tábla'!B12</f>
        <v>0</v>
      </c>
      <c r="C9" s="45">
        <f>'1.sz.tábla'!B12</f>
        <v>0</v>
      </c>
      <c r="D9" s="45">
        <f>'1.sz.tábla'!E12</f>
        <v>0</v>
      </c>
      <c r="E9" s="45">
        <f>'1.sz.tábla'!F12</f>
        <v>0</v>
      </c>
    </row>
    <row r="10" spans="1:6" ht="30.75" x14ac:dyDescent="0.25">
      <c r="A10" s="51" t="s">
        <v>10</v>
      </c>
      <c r="B10" s="45">
        <f>'1.sz.tábla'!B13</f>
        <v>0</v>
      </c>
      <c r="C10" s="45">
        <f>'1.sz.tábla'!B13</f>
        <v>0</v>
      </c>
      <c r="D10" s="45">
        <f>'1.sz.tábla'!E13</f>
        <v>0</v>
      </c>
      <c r="E10" s="45">
        <f>'1.sz.tábla'!F13</f>
        <v>0</v>
      </c>
    </row>
    <row r="11" spans="1:6" x14ac:dyDescent="0.25">
      <c r="A11" s="52" t="s">
        <v>11</v>
      </c>
      <c r="B11" s="53">
        <f>SUM(B4:B10)</f>
        <v>58060196</v>
      </c>
      <c r="C11" s="53">
        <f>SUM(C4:C9)</f>
        <v>58150000</v>
      </c>
      <c r="D11" s="54">
        <f>SUM(D4:D9)</f>
        <v>57950000</v>
      </c>
      <c r="E11" s="55">
        <f>SUM(E4:E9)</f>
        <v>58300000</v>
      </c>
    </row>
    <row r="12" spans="1:6" x14ac:dyDescent="0.25">
      <c r="A12" s="52" t="s">
        <v>483</v>
      </c>
      <c r="B12" s="56"/>
      <c r="C12" s="56"/>
      <c r="D12" s="56"/>
      <c r="E12" s="56"/>
      <c r="F12" s="46"/>
    </row>
    <row r="13" spans="1:6" ht="31.5" x14ac:dyDescent="0.25">
      <c r="A13" s="57" t="s">
        <v>484</v>
      </c>
      <c r="B13" s="45">
        <f>'1.sz.tábla'!B16</f>
        <v>51000000</v>
      </c>
      <c r="C13" s="45">
        <v>6500000</v>
      </c>
      <c r="D13" s="58">
        <v>6000000</v>
      </c>
      <c r="E13" s="59">
        <v>6500000</v>
      </c>
      <c r="F13" s="46"/>
    </row>
    <row r="14" spans="1:6" ht="63" x14ac:dyDescent="0.25">
      <c r="A14" s="60" t="s">
        <v>485</v>
      </c>
      <c r="B14" s="45">
        <f>'1.sz.tábla'!B17</f>
        <v>30155000</v>
      </c>
      <c r="C14" s="45">
        <v>30000000</v>
      </c>
      <c r="D14" s="62">
        <v>20000000</v>
      </c>
      <c r="E14" s="48">
        <v>20000000</v>
      </c>
      <c r="F14" s="46"/>
    </row>
    <row r="15" spans="1:6" x14ac:dyDescent="0.25">
      <c r="A15" s="63" t="s">
        <v>14</v>
      </c>
      <c r="B15" s="53">
        <f>SUM(B13:B14)</f>
        <v>81155000</v>
      </c>
      <c r="C15" s="54">
        <f>SUM(C13:C14)</f>
        <v>36500000</v>
      </c>
      <c r="D15" s="55">
        <f>SUM(D13:D14)</f>
        <v>26000000</v>
      </c>
      <c r="E15" s="55">
        <f>SUM(E13:E14)</f>
        <v>26500000</v>
      </c>
      <c r="F15" s="46"/>
    </row>
    <row r="16" spans="1:6" x14ac:dyDescent="0.25">
      <c r="A16" s="64" t="s">
        <v>15</v>
      </c>
      <c r="B16" s="65">
        <f>B11+B15</f>
        <v>139215196</v>
      </c>
      <c r="C16" s="66">
        <f>C11+C15</f>
        <v>94650000</v>
      </c>
      <c r="D16" s="67">
        <f>D11+D15</f>
        <v>83950000</v>
      </c>
      <c r="E16" s="67">
        <f>E11+E15</f>
        <v>84800000</v>
      </c>
    </row>
    <row r="17" spans="1:13" s="72" customFormat="1" x14ac:dyDescent="0.25">
      <c r="A17" s="68"/>
      <c r="B17" s="45"/>
      <c r="C17" s="69"/>
      <c r="D17" s="62"/>
      <c r="E17" s="70"/>
      <c r="F17" s="71"/>
      <c r="G17" s="71"/>
      <c r="H17" s="71"/>
      <c r="I17" s="71"/>
      <c r="J17" s="71"/>
      <c r="K17" s="71"/>
      <c r="L17" s="71"/>
      <c r="M17" s="71"/>
    </row>
    <row r="18" spans="1:13" s="74" customFormat="1" x14ac:dyDescent="0.25">
      <c r="A18" s="52" t="s">
        <v>486</v>
      </c>
      <c r="B18" s="53">
        <f>SUM(B19:B23)</f>
        <v>68631499</v>
      </c>
      <c r="C18" s="54">
        <f>SUM(C19:C23)</f>
        <v>59345000</v>
      </c>
      <c r="D18" s="55">
        <f>SUM(D19:D23)</f>
        <v>58680000</v>
      </c>
      <c r="E18" s="55">
        <f>SUM(E19:E23)</f>
        <v>60015000</v>
      </c>
      <c r="F18" s="73"/>
      <c r="G18" s="73"/>
      <c r="H18" s="73"/>
      <c r="I18" s="73"/>
      <c r="J18" s="73"/>
      <c r="K18" s="73"/>
      <c r="L18" s="73"/>
      <c r="M18" s="73"/>
    </row>
    <row r="19" spans="1:13" s="74" customFormat="1" x14ac:dyDescent="0.25">
      <c r="A19" s="44" t="s">
        <v>107</v>
      </c>
      <c r="B19" s="45">
        <f>'3.tábla'!B7</f>
        <v>15482750</v>
      </c>
      <c r="C19" s="75">
        <v>15500000</v>
      </c>
      <c r="D19" s="62">
        <v>14000000</v>
      </c>
      <c r="E19" s="76">
        <v>14500000</v>
      </c>
      <c r="F19" s="73"/>
      <c r="G19" s="73"/>
      <c r="H19" s="73"/>
      <c r="I19" s="73"/>
      <c r="J19" s="73"/>
      <c r="K19" s="73"/>
      <c r="L19" s="73"/>
      <c r="M19" s="73"/>
    </row>
    <row r="20" spans="1:13" s="72" customFormat="1" ht="31.5" x14ac:dyDescent="0.25">
      <c r="A20" s="44" t="s">
        <v>487</v>
      </c>
      <c r="B20" s="45">
        <f>'3.tábla'!B8</f>
        <v>3800000</v>
      </c>
      <c r="C20" s="61">
        <f>13500000*0.27</f>
        <v>3645000.0000000005</v>
      </c>
      <c r="D20" s="62">
        <f>14000000*0.27</f>
        <v>3780000.0000000005</v>
      </c>
      <c r="E20" s="48">
        <f>14500000*0.27</f>
        <v>3915000.0000000005</v>
      </c>
      <c r="F20" s="77"/>
      <c r="G20" s="77"/>
      <c r="H20" s="77"/>
      <c r="I20" s="71"/>
      <c r="J20" s="71"/>
      <c r="K20" s="71"/>
      <c r="L20" s="71"/>
      <c r="M20" s="71"/>
    </row>
    <row r="21" spans="1:13" s="72" customFormat="1" x14ac:dyDescent="0.25">
      <c r="A21" s="44" t="s">
        <v>105</v>
      </c>
      <c r="B21" s="45">
        <f>'3.tábla'!B9</f>
        <v>32296000</v>
      </c>
      <c r="C21" s="61">
        <v>29000000</v>
      </c>
      <c r="D21" s="62">
        <v>29500000</v>
      </c>
      <c r="E21" s="48">
        <v>30000000</v>
      </c>
      <c r="F21" s="77"/>
      <c r="G21" s="77"/>
      <c r="H21" s="77"/>
      <c r="I21" s="71"/>
      <c r="J21" s="71"/>
      <c r="K21" s="71"/>
      <c r="L21" s="71"/>
      <c r="M21" s="71"/>
    </row>
    <row r="22" spans="1:13" s="72" customFormat="1" x14ac:dyDescent="0.25">
      <c r="A22" s="44" t="s">
        <v>108</v>
      </c>
      <c r="B22" s="45">
        <f>'3.tábla'!B48</f>
        <v>3950000</v>
      </c>
      <c r="C22" s="61">
        <v>1800000</v>
      </c>
      <c r="D22" s="62">
        <v>1900000</v>
      </c>
      <c r="E22" s="48">
        <v>2000000</v>
      </c>
      <c r="F22" s="77"/>
      <c r="G22" s="77"/>
      <c r="H22" s="77"/>
      <c r="I22" s="71"/>
      <c r="J22" s="71"/>
      <c r="K22" s="71"/>
      <c r="L22" s="71"/>
      <c r="M22" s="71"/>
    </row>
    <row r="23" spans="1:13" x14ac:dyDescent="0.25">
      <c r="A23" s="44" t="s">
        <v>106</v>
      </c>
      <c r="B23" s="45">
        <f>'3.tábla'!B35</f>
        <v>13102749</v>
      </c>
      <c r="C23" s="61">
        <v>9400000</v>
      </c>
      <c r="D23" s="62">
        <v>9500000</v>
      </c>
      <c r="E23" s="48">
        <v>9600000</v>
      </c>
    </row>
    <row r="24" spans="1:13" x14ac:dyDescent="0.25">
      <c r="A24" s="52" t="s">
        <v>488</v>
      </c>
      <c r="B24" s="53">
        <f>SUM(B25:B27)</f>
        <v>33301000</v>
      </c>
      <c r="C24" s="54">
        <f>SUM(C25:C26)</f>
        <v>18000000</v>
      </c>
      <c r="D24" s="55">
        <f>SUM(D25:D26)</f>
        <v>17500000</v>
      </c>
      <c r="E24" s="55">
        <f>SUM(E25:E26)</f>
        <v>19500000</v>
      </c>
    </row>
    <row r="25" spans="1:13" x14ac:dyDescent="0.25">
      <c r="A25" s="44" t="s">
        <v>489</v>
      </c>
      <c r="B25" s="45">
        <f>'1.sz.tábla'!B29</f>
        <v>2430000</v>
      </c>
      <c r="C25" s="61">
        <v>5000000</v>
      </c>
      <c r="D25" s="62">
        <v>5500000</v>
      </c>
      <c r="E25" s="48">
        <v>6000000</v>
      </c>
    </row>
    <row r="26" spans="1:13" x14ac:dyDescent="0.25">
      <c r="A26" s="44" t="s">
        <v>492</v>
      </c>
      <c r="B26" s="45">
        <f>'1.sz.tábla'!B30</f>
        <v>30871000</v>
      </c>
      <c r="C26" s="61">
        <v>13000000</v>
      </c>
      <c r="D26" s="62">
        <v>12000000</v>
      </c>
      <c r="E26" s="48">
        <v>13500000</v>
      </c>
    </row>
    <row r="27" spans="1:13" x14ac:dyDescent="0.25">
      <c r="A27" s="44" t="s">
        <v>192</v>
      </c>
      <c r="B27" s="45">
        <f>'1.sz.tábla'!B32</f>
        <v>0</v>
      </c>
      <c r="C27" s="45">
        <f>'1.sz.tábla'!C32</f>
        <v>0</v>
      </c>
      <c r="D27" s="45">
        <f>'1.sz.tábla'!E32</f>
        <v>0</v>
      </c>
      <c r="E27" s="45">
        <f>'1.sz.tábla'!F32</f>
        <v>0</v>
      </c>
    </row>
    <row r="28" spans="1:13" x14ac:dyDescent="0.25">
      <c r="A28" s="52" t="s">
        <v>21</v>
      </c>
      <c r="B28" s="53">
        <f>SUM(B29:B30)</f>
        <v>36121697</v>
      </c>
      <c r="C28" s="53">
        <f>SUM(C29:C30)</f>
        <v>17485996</v>
      </c>
      <c r="D28" s="54">
        <f>SUM(D29:D30)</f>
        <v>7770000</v>
      </c>
      <c r="E28" s="54">
        <f>SUM(E29:E30)</f>
        <v>5285000</v>
      </c>
    </row>
    <row r="29" spans="1:13" s="72" customFormat="1" x14ac:dyDescent="0.25">
      <c r="A29" s="44" t="s">
        <v>22</v>
      </c>
      <c r="B29" s="45">
        <f>'1.sz.tábla'!B34</f>
        <v>36121697</v>
      </c>
      <c r="C29" s="49">
        <f>94650000-77345000</f>
        <v>17305000</v>
      </c>
      <c r="D29" s="47">
        <f>83950000-76180000</f>
        <v>7770000</v>
      </c>
      <c r="E29" s="48">
        <f>84800000-79515000</f>
        <v>5285000</v>
      </c>
    </row>
    <row r="30" spans="1:13" s="72" customFormat="1" x14ac:dyDescent="0.25">
      <c r="A30" s="44" t="s">
        <v>23</v>
      </c>
      <c r="B30" s="45">
        <f>'1.sz.tábla'!B35</f>
        <v>0</v>
      </c>
      <c r="C30" s="45">
        <f>'1.sz.tábla'!C35</f>
        <v>180996</v>
      </c>
      <c r="D30" s="45">
        <f>'1.sz.tábla'!E35</f>
        <v>0</v>
      </c>
      <c r="E30" s="45">
        <f>'1.sz.tábla'!F35</f>
        <v>0</v>
      </c>
    </row>
    <row r="31" spans="1:13" x14ac:dyDescent="0.25">
      <c r="A31" s="52" t="s">
        <v>24</v>
      </c>
      <c r="B31" s="53">
        <f>SUM(B28,B24,B18)</f>
        <v>138054196</v>
      </c>
      <c r="C31" s="53">
        <f>SUM(C28,C24,C18)</f>
        <v>94830996</v>
      </c>
      <c r="D31" s="54">
        <f>SUM(D28,D24,D18)</f>
        <v>83950000</v>
      </c>
      <c r="E31" s="55">
        <f>SUM(E28,E24,E18)</f>
        <v>84800000</v>
      </c>
    </row>
    <row r="32" spans="1:13" x14ac:dyDescent="0.25">
      <c r="A32" s="44" t="s">
        <v>25</v>
      </c>
      <c r="B32" s="45">
        <f>'1.sz.tábla'!B37</f>
        <v>0</v>
      </c>
      <c r="C32" s="45">
        <f>'1.sz.tábla'!C37</f>
        <v>0</v>
      </c>
      <c r="D32" s="45">
        <f>'1.sz.tábla'!E37</f>
        <v>0</v>
      </c>
      <c r="E32" s="45">
        <f>'1.sz.tábla'!F37</f>
        <v>0</v>
      </c>
    </row>
    <row r="33" spans="1:5" x14ac:dyDescent="0.25">
      <c r="A33" s="78" t="s">
        <v>490</v>
      </c>
      <c r="B33" s="45">
        <f>'1.sz.tábla'!B38</f>
        <v>1161000</v>
      </c>
      <c r="C33" s="49"/>
      <c r="D33" s="47"/>
      <c r="E33" s="48"/>
    </row>
    <row r="34" spans="1:5" s="72" customFormat="1" x14ac:dyDescent="0.25">
      <c r="A34" s="63" t="s">
        <v>26</v>
      </c>
      <c r="B34" s="53">
        <f>SUM(B32:B33)</f>
        <v>1161000</v>
      </c>
      <c r="C34" s="53">
        <f>SUM(C32:C33)</f>
        <v>0</v>
      </c>
      <c r="D34" s="53">
        <f>SUM(D32:D33)</f>
        <v>0</v>
      </c>
      <c r="E34" s="53">
        <f>SUM(E32:E33)</f>
        <v>0</v>
      </c>
    </row>
    <row r="35" spans="1:5" x14ac:dyDescent="0.25">
      <c r="A35" s="79" t="s">
        <v>27</v>
      </c>
      <c r="B35" s="65">
        <f>SUM(B31,B34)</f>
        <v>139215196</v>
      </c>
      <c r="C35" s="65">
        <f>SUM(C31,C34)</f>
        <v>94830996</v>
      </c>
      <c r="D35" s="66">
        <f>SUM(D31,D34)</f>
        <v>83950000</v>
      </c>
      <c r="E35" s="67">
        <f>SUM(E31,E34)</f>
        <v>84800000</v>
      </c>
    </row>
    <row r="36" spans="1:5" x14ac:dyDescent="0.25">
      <c r="A36" s="80"/>
      <c r="B36" s="81"/>
      <c r="C36" s="81"/>
      <c r="D36" s="82"/>
      <c r="E36" s="48"/>
    </row>
    <row r="37" spans="1:5" x14ac:dyDescent="0.25">
      <c r="A37" s="83"/>
      <c r="B37" s="84"/>
      <c r="C37" s="85"/>
      <c r="D37" s="86"/>
      <c r="E37" s="48"/>
    </row>
  </sheetData>
  <phoneticPr fontId="21" type="noConversion"/>
  <pageMargins left="0.29166666666666669" right="0.46875" top="1.0104166666666667" bottom="0.75" header="0.3" footer="0.3"/>
  <pageSetup paperSize="9" orientation="portrait" r:id="rId1"/>
  <headerFooter>
    <oddHeader>&amp;LPécsely Község Önkormányzata&amp;CAZ ÖNKORMÁNYZAT 2017-2020.
 ÉVEK TERVEZETT ELŐIRÁNYZATAINAK KERETSZÁMAI
 14. melléklet
a .../2017. (.....) rendelet tervezethez&amp;R&amp;P.oldal forint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97"/>
  <sheetViews>
    <sheetView view="pageLayout" topLeftCell="A3" zoomScaleNormal="100" zoomScaleSheetLayoutView="89" workbookViewId="0">
      <selection activeCell="A3" sqref="A3:E3"/>
    </sheetView>
  </sheetViews>
  <sheetFormatPr defaultColWidth="9.140625" defaultRowHeight="15.75" x14ac:dyDescent="0.25"/>
  <cols>
    <col min="1" max="1" width="33.5703125" style="289" customWidth="1"/>
    <col min="2" max="2" width="15.42578125" style="291" customWidth="1"/>
    <col min="3" max="5" width="15.42578125" style="288" customWidth="1"/>
    <col min="6" max="6" width="15.5703125" style="289" bestFit="1" customWidth="1"/>
    <col min="7" max="7" width="0.28515625" style="289" customWidth="1"/>
    <col min="8" max="16384" width="9.140625" style="289"/>
  </cols>
  <sheetData>
    <row r="1" spans="1:11" ht="16.5" hidden="1" thickBot="1" x14ac:dyDescent="0.3">
      <c r="A1" s="286"/>
      <c r="B1" s="287"/>
    </row>
    <row r="2" spans="1:11" ht="16.5" hidden="1" thickBot="1" x14ac:dyDescent="0.3">
      <c r="A2" s="290"/>
    </row>
    <row r="3" spans="1:11" s="292" customFormat="1" ht="37.5" customHeight="1" thickBot="1" x14ac:dyDescent="0.3">
      <c r="A3" s="824" t="s">
        <v>541</v>
      </c>
      <c r="B3" s="824"/>
      <c r="C3" s="824"/>
      <c r="D3" s="824"/>
      <c r="E3" s="824"/>
    </row>
    <row r="4" spans="1:11" s="297" customFormat="1" ht="53.25" customHeight="1" thickBot="1" x14ac:dyDescent="0.3">
      <c r="A4" s="293" t="s">
        <v>234</v>
      </c>
      <c r="B4" s="431" t="s">
        <v>529</v>
      </c>
      <c r="C4" s="432" t="s">
        <v>530</v>
      </c>
      <c r="D4" s="295" t="s">
        <v>549</v>
      </c>
      <c r="E4" s="296" t="s">
        <v>531</v>
      </c>
    </row>
    <row r="5" spans="1:11" s="297" customFormat="1" ht="31.5" x14ac:dyDescent="0.25">
      <c r="A5" s="430" t="s">
        <v>4</v>
      </c>
      <c r="B5" s="314">
        <f>B6+B14+B15+B16+B17+B18</f>
        <v>30310196</v>
      </c>
      <c r="C5" s="314">
        <f>C6+C14+C15+C16+C17+C18</f>
        <v>31538654</v>
      </c>
      <c r="D5" s="314">
        <f>D6+D14+D15+D16+D17+D18</f>
        <v>34179452</v>
      </c>
      <c r="E5" s="738">
        <f>D5-C5</f>
        <v>2640798</v>
      </c>
    </row>
    <row r="6" spans="1:11" s="302" customFormat="1" ht="31.5" x14ac:dyDescent="0.25">
      <c r="A6" s="300" t="s">
        <v>28</v>
      </c>
      <c r="B6" s="312">
        <f>SUM(B7:B12)</f>
        <v>25156196</v>
      </c>
      <c r="C6" s="312">
        <f>SUM(C7:C12)</f>
        <v>25389176</v>
      </c>
      <c r="D6" s="312">
        <f>SUM(D7:D12)</f>
        <v>27679985</v>
      </c>
      <c r="E6" s="362">
        <f>D6-C6</f>
        <v>2290809</v>
      </c>
      <c r="F6" s="301"/>
    </row>
    <row r="7" spans="1:11" s="304" customFormat="1" ht="31.5" x14ac:dyDescent="0.25">
      <c r="A7" s="303" t="s">
        <v>537</v>
      </c>
      <c r="B7" s="346">
        <f>'2a. tábla'!E5</f>
        <v>16587442</v>
      </c>
      <c r="C7" s="346">
        <f>'2a. tábla'!F5</f>
        <v>16794290</v>
      </c>
      <c r="D7" s="346">
        <f>'2a. tábla'!G5</f>
        <v>17621351</v>
      </c>
      <c r="E7" s="362">
        <f t="shared" ref="E7:E12" si="0">D7-C7</f>
        <v>827061</v>
      </c>
      <c r="F7" s="297"/>
      <c r="G7" s="297"/>
      <c r="H7" s="297"/>
      <c r="I7" s="297"/>
      <c r="J7" s="297"/>
      <c r="K7" s="297"/>
    </row>
    <row r="8" spans="1:11" s="302" customFormat="1" ht="31.5" x14ac:dyDescent="0.25">
      <c r="A8" s="305" t="s">
        <v>29</v>
      </c>
      <c r="B8" s="306">
        <v>0</v>
      </c>
      <c r="C8" s="306">
        <v>0</v>
      </c>
      <c r="D8" s="362">
        <v>0</v>
      </c>
      <c r="E8" s="362">
        <f t="shared" si="0"/>
        <v>0</v>
      </c>
    </row>
    <row r="9" spans="1:11" s="302" customFormat="1" ht="31.5" x14ac:dyDescent="0.25">
      <c r="A9" s="307" t="s">
        <v>30</v>
      </c>
      <c r="B9" s="313">
        <f>'2a. tábla'!E35</f>
        <v>7368754</v>
      </c>
      <c r="C9" s="313">
        <f>'2a. tábla'!F35</f>
        <v>7368754</v>
      </c>
      <c r="D9" s="313">
        <f>'2a. tábla'!G35</f>
        <v>7368754</v>
      </c>
      <c r="E9" s="362">
        <f t="shared" si="0"/>
        <v>0</v>
      </c>
    </row>
    <row r="10" spans="1:11" s="302" customFormat="1" ht="31.5" x14ac:dyDescent="0.25">
      <c r="A10" s="307" t="s">
        <v>31</v>
      </c>
      <c r="B10" s="313">
        <f>'2a. tábla'!E62</f>
        <v>1200000</v>
      </c>
      <c r="C10" s="313">
        <f>'2a. tábla'!F62</f>
        <v>1200000</v>
      </c>
      <c r="D10" s="313">
        <f>'2a. tábla'!G62</f>
        <v>1200000</v>
      </c>
      <c r="E10" s="362">
        <f t="shared" si="0"/>
        <v>0</v>
      </c>
    </row>
    <row r="11" spans="1:11" s="297" customFormat="1" ht="50.25" customHeight="1" x14ac:dyDescent="0.25">
      <c r="A11" s="307" t="s">
        <v>0</v>
      </c>
      <c r="B11" s="306">
        <v>0</v>
      </c>
      <c r="C11" s="306">
        <v>0</v>
      </c>
      <c r="D11" s="740">
        <f>129125+43042+43042+537800+268900+268900+172939</f>
        <v>1463748</v>
      </c>
      <c r="E11" s="362">
        <f t="shared" si="0"/>
        <v>1463748</v>
      </c>
    </row>
    <row r="12" spans="1:11" s="297" customFormat="1" ht="31.5" x14ac:dyDescent="0.25">
      <c r="A12" s="307" t="s">
        <v>1</v>
      </c>
      <c r="B12" s="309">
        <v>0</v>
      </c>
      <c r="C12" s="346">
        <f>'2a. tábla'!G67</f>
        <v>26132</v>
      </c>
      <c r="D12" s="739">
        <v>26132</v>
      </c>
      <c r="E12" s="362">
        <f t="shared" si="0"/>
        <v>0</v>
      </c>
    </row>
    <row r="13" spans="1:11" s="297" customFormat="1" x14ac:dyDescent="0.25">
      <c r="A13" s="307" t="s">
        <v>437</v>
      </c>
      <c r="B13" s="309"/>
      <c r="C13" s="308"/>
      <c r="D13" s="710"/>
      <c r="E13" s="299"/>
    </row>
    <row r="14" spans="1:11" s="297" customFormat="1" x14ac:dyDescent="0.25">
      <c r="A14" s="307" t="s">
        <v>247</v>
      </c>
      <c r="B14" s="309"/>
      <c r="C14" s="308"/>
      <c r="D14" s="710"/>
      <c r="E14" s="299"/>
    </row>
    <row r="15" spans="1:11" s="311" customFormat="1" ht="47.25" x14ac:dyDescent="0.25">
      <c r="A15" s="307" t="s">
        <v>32</v>
      </c>
      <c r="B15" s="309"/>
      <c r="C15" s="310"/>
      <c r="D15" s="711"/>
      <c r="E15" s="299"/>
    </row>
    <row r="16" spans="1:11" s="311" customFormat="1" ht="47.25" x14ac:dyDescent="0.25">
      <c r="A16" s="307" t="s">
        <v>33</v>
      </c>
      <c r="B16" s="309"/>
      <c r="C16" s="310"/>
      <c r="D16" s="711"/>
      <c r="E16" s="299"/>
    </row>
    <row r="17" spans="1:5" s="311" customFormat="1" ht="47.25" x14ac:dyDescent="0.25">
      <c r="A17" s="307" t="s">
        <v>34</v>
      </c>
      <c r="B17" s="312"/>
      <c r="C17" s="310"/>
      <c r="D17" s="711"/>
      <c r="E17" s="299"/>
    </row>
    <row r="18" spans="1:5" s="297" customFormat="1" ht="36.75" customHeight="1" x14ac:dyDescent="0.25">
      <c r="A18" s="307" t="s">
        <v>35</v>
      </c>
      <c r="B18" s="313">
        <v>5154000</v>
      </c>
      <c r="C18" s="313">
        <v>6149478</v>
      </c>
      <c r="D18" s="313">
        <f>C18+D20</f>
        <v>6499467</v>
      </c>
      <c r="E18" s="388">
        <f>D18-C18</f>
        <v>349989</v>
      </c>
    </row>
    <row r="19" spans="1:5" s="363" customFormat="1" ht="31.5" x14ac:dyDescent="0.25">
      <c r="A19" s="748" t="s">
        <v>538</v>
      </c>
      <c r="B19" s="749">
        <v>4200000</v>
      </c>
      <c r="C19" s="749">
        <f>B19+814482+180996</f>
        <v>5195478</v>
      </c>
      <c r="D19" s="749">
        <v>5195478</v>
      </c>
      <c r="E19" s="750">
        <f>D19-C19</f>
        <v>0</v>
      </c>
    </row>
    <row r="20" spans="1:5" s="363" customFormat="1" x14ac:dyDescent="0.25">
      <c r="A20" s="751" t="s">
        <v>577</v>
      </c>
      <c r="B20" s="739">
        <v>0</v>
      </c>
      <c r="C20" s="739">
        <v>0</v>
      </c>
      <c r="D20" s="739">
        <v>349989</v>
      </c>
      <c r="E20" s="739">
        <f>D20-C20</f>
        <v>349989</v>
      </c>
    </row>
    <row r="21" spans="1:5" s="297" customFormat="1" ht="39" customHeight="1" x14ac:dyDescent="0.25">
      <c r="A21" s="430" t="s">
        <v>5</v>
      </c>
      <c r="B21" s="314">
        <f>B22+B27+B28+B29+B30</f>
        <v>0</v>
      </c>
      <c r="C21" s="314">
        <f>C22+C27+C28+C29+C30</f>
        <v>0</v>
      </c>
      <c r="D21" s="314"/>
      <c r="E21" s="385">
        <f>C21-B21</f>
        <v>0</v>
      </c>
    </row>
    <row r="22" spans="1:5" s="297" customFormat="1" ht="31.5" x14ac:dyDescent="0.25">
      <c r="A22" s="307" t="s">
        <v>36</v>
      </c>
      <c r="B22" s="315"/>
      <c r="C22" s="316"/>
      <c r="D22" s="712"/>
      <c r="E22" s="317"/>
    </row>
    <row r="23" spans="1:5" s="297" customFormat="1" ht="31.5" x14ac:dyDescent="0.25">
      <c r="A23" s="307" t="s">
        <v>37</v>
      </c>
      <c r="B23" s="315"/>
      <c r="C23" s="316"/>
      <c r="D23" s="712"/>
      <c r="E23" s="317"/>
    </row>
    <row r="24" spans="1:5" s="297" customFormat="1" ht="31.5" x14ac:dyDescent="0.25">
      <c r="A24" s="307" t="s">
        <v>114</v>
      </c>
      <c r="B24" s="315"/>
      <c r="C24" s="316"/>
      <c r="D24" s="712"/>
      <c r="E24" s="317"/>
    </row>
    <row r="25" spans="1:5" s="297" customFormat="1" ht="31.5" x14ac:dyDescent="0.25">
      <c r="A25" s="307" t="s">
        <v>520</v>
      </c>
      <c r="B25" s="315"/>
      <c r="C25" s="316"/>
      <c r="D25" s="712"/>
      <c r="E25" s="317"/>
    </row>
    <row r="26" spans="1:5" s="297" customFormat="1" x14ac:dyDescent="0.25">
      <c r="A26" s="307" t="s">
        <v>519</v>
      </c>
      <c r="B26" s="315"/>
      <c r="C26" s="316"/>
      <c r="D26" s="712"/>
      <c r="E26" s="317"/>
    </row>
    <row r="27" spans="1:5" s="297" customFormat="1" ht="47.25" x14ac:dyDescent="0.25">
      <c r="A27" s="307" t="s">
        <v>38</v>
      </c>
      <c r="B27" s="315"/>
      <c r="C27" s="316"/>
      <c r="D27" s="712"/>
      <c r="E27" s="317"/>
    </row>
    <row r="28" spans="1:5" s="297" customFormat="1" ht="48" customHeight="1" x14ac:dyDescent="0.25">
      <c r="A28" s="307" t="s">
        <v>39</v>
      </c>
      <c r="B28" s="315"/>
      <c r="C28" s="316"/>
      <c r="D28" s="712"/>
      <c r="E28" s="317"/>
    </row>
    <row r="29" spans="1:5" s="297" customFormat="1" ht="51.75" customHeight="1" x14ac:dyDescent="0.25">
      <c r="A29" s="307" t="s">
        <v>40</v>
      </c>
      <c r="B29" s="315"/>
      <c r="C29" s="316"/>
      <c r="D29" s="712"/>
      <c r="E29" s="317"/>
    </row>
    <row r="30" spans="1:5" s="297" customFormat="1" ht="48" thickBot="1" x14ac:dyDescent="0.3">
      <c r="A30" s="318" t="s">
        <v>248</v>
      </c>
      <c r="B30" s="319"/>
      <c r="C30" s="320"/>
      <c r="D30" s="713"/>
      <c r="E30" s="321"/>
    </row>
    <row r="31" spans="1:5" s="297" customFormat="1" ht="27" customHeight="1" thickBot="1" x14ac:dyDescent="0.3">
      <c r="B31" s="348"/>
      <c r="C31" s="349"/>
      <c r="D31" s="349"/>
      <c r="E31" s="349"/>
    </row>
    <row r="32" spans="1:5" s="297" customFormat="1" ht="54" customHeight="1" thickBot="1" x14ac:dyDescent="0.3">
      <c r="A32" s="350" t="s">
        <v>234</v>
      </c>
      <c r="B32" s="294" t="s">
        <v>493</v>
      </c>
      <c r="C32" s="294" t="s">
        <v>530</v>
      </c>
      <c r="D32" s="294" t="s">
        <v>549</v>
      </c>
      <c r="E32" s="351" t="s">
        <v>531</v>
      </c>
    </row>
    <row r="33" spans="1:5" s="297" customFormat="1" x14ac:dyDescent="0.25">
      <c r="A33" s="323" t="s">
        <v>6</v>
      </c>
      <c r="B33" s="324">
        <f>B34+B38+B46</f>
        <v>20450000</v>
      </c>
      <c r="C33" s="324">
        <f>C34+C38+C46</f>
        <v>20450000</v>
      </c>
      <c r="D33" s="324">
        <f>D34+D38+D46</f>
        <v>20450000</v>
      </c>
      <c r="E33" s="384">
        <f>D33-C33</f>
        <v>0</v>
      </c>
    </row>
    <row r="34" spans="1:5" s="297" customFormat="1" x14ac:dyDescent="0.25">
      <c r="A34" s="325" t="s">
        <v>41</v>
      </c>
      <c r="B34" s="315">
        <f>SUM(B35:B37)</f>
        <v>10000000</v>
      </c>
      <c r="C34" s="315">
        <f>SUM(C35:C37)</f>
        <v>10000000</v>
      </c>
      <c r="D34" s="315">
        <f>SUM(D35:D37)</f>
        <v>10000000</v>
      </c>
      <c r="E34" s="752">
        <f>D34-C34</f>
        <v>0</v>
      </c>
    </row>
    <row r="35" spans="1:5" s="297" customFormat="1" x14ac:dyDescent="0.25">
      <c r="A35" s="326" t="s">
        <v>42</v>
      </c>
      <c r="B35" s="315">
        <v>0</v>
      </c>
      <c r="C35" s="315">
        <v>0</v>
      </c>
      <c r="D35" s="315">
        <v>0</v>
      </c>
      <c r="E35" s="752">
        <f t="shared" ref="E35:E46" si="1">D35-C35</f>
        <v>0</v>
      </c>
    </row>
    <row r="36" spans="1:5" s="297" customFormat="1" x14ac:dyDescent="0.25">
      <c r="A36" s="326" t="s">
        <v>43</v>
      </c>
      <c r="B36" s="327">
        <v>200000</v>
      </c>
      <c r="C36" s="328">
        <v>200000</v>
      </c>
      <c r="D36" s="328">
        <v>200000</v>
      </c>
      <c r="E36" s="752">
        <f t="shared" si="1"/>
        <v>0</v>
      </c>
    </row>
    <row r="37" spans="1:5" s="297" customFormat="1" ht="31.5" x14ac:dyDescent="0.25">
      <c r="A37" s="329" t="s">
        <v>386</v>
      </c>
      <c r="B37" s="330">
        <v>9800000</v>
      </c>
      <c r="C37" s="328">
        <v>9800000</v>
      </c>
      <c r="D37" s="328">
        <v>9800000</v>
      </c>
      <c r="E37" s="752">
        <f t="shared" si="1"/>
        <v>0</v>
      </c>
    </row>
    <row r="38" spans="1:5" s="297" customFormat="1" ht="27" customHeight="1" x14ac:dyDescent="0.25">
      <c r="A38" s="325" t="s">
        <v>44</v>
      </c>
      <c r="B38" s="328">
        <f>B39+B41+B42</f>
        <v>10200000</v>
      </c>
      <c r="C38" s="328">
        <f>C39+C41+C42</f>
        <v>10200000</v>
      </c>
      <c r="D38" s="328">
        <f>D39+D41+D42</f>
        <v>10200000</v>
      </c>
      <c r="E38" s="752">
        <f t="shared" si="1"/>
        <v>0</v>
      </c>
    </row>
    <row r="39" spans="1:5" s="297" customFormat="1" ht="25.5" customHeight="1" x14ac:dyDescent="0.25">
      <c r="A39" s="325" t="s">
        <v>45</v>
      </c>
      <c r="B39" s="315">
        <f>SUM(B40)</f>
        <v>8600000</v>
      </c>
      <c r="C39" s="328">
        <v>8600000</v>
      </c>
      <c r="D39" s="328">
        <v>8600000</v>
      </c>
      <c r="E39" s="752">
        <f t="shared" si="1"/>
        <v>0</v>
      </c>
    </row>
    <row r="40" spans="1:5" s="297" customFormat="1" x14ac:dyDescent="0.25">
      <c r="A40" s="325" t="s">
        <v>46</v>
      </c>
      <c r="B40" s="315">
        <v>8600000</v>
      </c>
      <c r="C40" s="328">
        <v>8600000</v>
      </c>
      <c r="D40" s="328">
        <v>8600000</v>
      </c>
      <c r="E40" s="752">
        <f t="shared" si="1"/>
        <v>0</v>
      </c>
    </row>
    <row r="41" spans="1:5" s="297" customFormat="1" x14ac:dyDescent="0.25">
      <c r="A41" s="325" t="s">
        <v>47</v>
      </c>
      <c r="B41" s="315">
        <v>1500000</v>
      </c>
      <c r="C41" s="328">
        <v>1500000</v>
      </c>
      <c r="D41" s="328">
        <v>1500000</v>
      </c>
      <c r="E41" s="752">
        <f t="shared" si="1"/>
        <v>0</v>
      </c>
    </row>
    <row r="42" spans="1:5" s="297" customFormat="1" ht="31.5" x14ac:dyDescent="0.25">
      <c r="A42" s="325" t="s">
        <v>48</v>
      </c>
      <c r="B42" s="328">
        <f>SUM(B43:B45)</f>
        <v>100000</v>
      </c>
      <c r="C42" s="328">
        <v>100000</v>
      </c>
      <c r="D42" s="328">
        <v>100000</v>
      </c>
      <c r="E42" s="752">
        <f t="shared" si="1"/>
        <v>0</v>
      </c>
    </row>
    <row r="43" spans="1:5" s="297" customFormat="1" x14ac:dyDescent="0.25">
      <c r="A43" s="325" t="s">
        <v>49</v>
      </c>
      <c r="B43" s="315">
        <v>100000</v>
      </c>
      <c r="C43" s="328">
        <v>100000</v>
      </c>
      <c r="D43" s="328">
        <v>100000</v>
      </c>
      <c r="E43" s="752">
        <f t="shared" si="1"/>
        <v>0</v>
      </c>
    </row>
    <row r="44" spans="1:5" s="297" customFormat="1" x14ac:dyDescent="0.25">
      <c r="A44" s="325" t="s">
        <v>50</v>
      </c>
      <c r="B44" s="315"/>
      <c r="C44" s="328"/>
      <c r="D44" s="328"/>
      <c r="E44" s="752">
        <f t="shared" si="1"/>
        <v>0</v>
      </c>
    </row>
    <row r="45" spans="1:5" s="297" customFormat="1" x14ac:dyDescent="0.25">
      <c r="A45" s="325" t="s">
        <v>235</v>
      </c>
      <c r="B45" s="315"/>
      <c r="C45" s="328"/>
      <c r="D45" s="328"/>
      <c r="E45" s="752">
        <f t="shared" si="1"/>
        <v>0</v>
      </c>
    </row>
    <row r="46" spans="1:5" s="297" customFormat="1" ht="31.5" x14ac:dyDescent="0.25">
      <c r="A46" s="325" t="s">
        <v>51</v>
      </c>
      <c r="B46" s="315">
        <v>250000</v>
      </c>
      <c r="C46" s="328">
        <v>250000</v>
      </c>
      <c r="D46" s="328">
        <v>250000</v>
      </c>
      <c r="E46" s="752">
        <f t="shared" si="1"/>
        <v>0</v>
      </c>
    </row>
    <row r="47" spans="1:5" s="331" customFormat="1" ht="27" customHeight="1" x14ac:dyDescent="0.2">
      <c r="A47" s="364" t="s">
        <v>7</v>
      </c>
      <c r="B47" s="314">
        <f>B48+B49+B51+B52+B55+B56+B57+B58+B59</f>
        <v>7300000</v>
      </c>
      <c r="C47" s="314">
        <f>C48+C49+C51+C52+C55+C56+C57+C58+C59</f>
        <v>7300000</v>
      </c>
      <c r="D47" s="314">
        <f>D48+D49+D51+D52+D55+D56+D57+D58+D59</f>
        <v>7300000</v>
      </c>
      <c r="E47" s="385">
        <v>0</v>
      </c>
    </row>
    <row r="48" spans="1:5" s="333" customFormat="1" ht="31.5" x14ac:dyDescent="0.25">
      <c r="A48" s="326" t="s">
        <v>52</v>
      </c>
      <c r="B48" s="315"/>
      <c r="C48" s="332"/>
      <c r="D48" s="714"/>
      <c r="E48" s="386"/>
    </row>
    <row r="49" spans="1:5" s="335" customFormat="1" ht="33.75" customHeight="1" x14ac:dyDescent="0.25">
      <c r="A49" s="326" t="s">
        <v>53</v>
      </c>
      <c r="B49" s="309">
        <v>1000000</v>
      </c>
      <c r="C49" s="309">
        <v>1000000</v>
      </c>
      <c r="D49" s="309">
        <v>1000000</v>
      </c>
      <c r="E49" s="347"/>
    </row>
    <row r="50" spans="1:5" s="335" customFormat="1" ht="22.5" customHeight="1" x14ac:dyDescent="0.25">
      <c r="A50" s="326" t="s">
        <v>115</v>
      </c>
      <c r="B50" s="309"/>
      <c r="C50" s="309"/>
      <c r="D50" s="309"/>
      <c r="E50" s="347"/>
    </row>
    <row r="51" spans="1:5" s="335" customFormat="1" ht="31.5" x14ac:dyDescent="0.25">
      <c r="A51" s="325" t="s">
        <v>54</v>
      </c>
      <c r="B51" s="309">
        <v>2500000</v>
      </c>
      <c r="C51" s="309">
        <v>2500000</v>
      </c>
      <c r="D51" s="309">
        <v>2500000</v>
      </c>
      <c r="E51" s="347"/>
    </row>
    <row r="52" spans="1:5" s="335" customFormat="1" x14ac:dyDescent="0.25">
      <c r="A52" s="336" t="s">
        <v>55</v>
      </c>
      <c r="B52" s="309">
        <v>2000000</v>
      </c>
      <c r="C52" s="309">
        <v>2000000</v>
      </c>
      <c r="D52" s="309">
        <v>2000000</v>
      </c>
      <c r="E52" s="347"/>
    </row>
    <row r="53" spans="1:5" s="335" customFormat="1" ht="24.75" customHeight="1" x14ac:dyDescent="0.25">
      <c r="A53" s="337" t="s">
        <v>56</v>
      </c>
      <c r="B53" s="309"/>
      <c r="C53" s="309"/>
      <c r="D53" s="309"/>
      <c r="E53" s="347"/>
    </row>
    <row r="54" spans="1:5" s="335" customFormat="1" x14ac:dyDescent="0.25">
      <c r="A54" s="337" t="s">
        <v>57</v>
      </c>
      <c r="B54" s="309"/>
      <c r="C54" s="309"/>
      <c r="D54" s="309"/>
      <c r="E54" s="347"/>
    </row>
    <row r="55" spans="1:5" s="335" customFormat="1" ht="24.75" customHeight="1" x14ac:dyDescent="0.25">
      <c r="A55" s="337" t="s">
        <v>58</v>
      </c>
      <c r="B55" s="309">
        <v>650000</v>
      </c>
      <c r="C55" s="309">
        <v>650000</v>
      </c>
      <c r="D55" s="309">
        <v>650000</v>
      </c>
      <c r="E55" s="347"/>
    </row>
    <row r="56" spans="1:5" s="335" customFormat="1" ht="24" customHeight="1" x14ac:dyDescent="0.25">
      <c r="A56" s="326" t="s">
        <v>59</v>
      </c>
      <c r="B56" s="309">
        <v>1000000</v>
      </c>
      <c r="C56" s="309">
        <v>1000000</v>
      </c>
      <c r="D56" s="309">
        <v>1000000</v>
      </c>
      <c r="E56" s="347"/>
    </row>
    <row r="57" spans="1:5" s="335" customFormat="1" ht="24" customHeight="1" x14ac:dyDescent="0.25">
      <c r="A57" s="326" t="s">
        <v>60</v>
      </c>
      <c r="B57" s="309"/>
      <c r="C57" s="309"/>
      <c r="D57" s="309"/>
      <c r="E57" s="347"/>
    </row>
    <row r="58" spans="1:5" s="335" customFormat="1" x14ac:dyDescent="0.25">
      <c r="A58" s="326" t="s">
        <v>61</v>
      </c>
      <c r="B58" s="309">
        <v>150000</v>
      </c>
      <c r="C58" s="309">
        <v>150000</v>
      </c>
      <c r="D58" s="309">
        <v>150000</v>
      </c>
      <c r="E58" s="347"/>
    </row>
    <row r="59" spans="1:5" s="335" customFormat="1" ht="35.25" customHeight="1" x14ac:dyDescent="0.25">
      <c r="A59" s="337" t="s">
        <v>236</v>
      </c>
      <c r="B59" s="315"/>
      <c r="C59" s="334"/>
      <c r="D59" s="715"/>
      <c r="E59" s="368"/>
    </row>
    <row r="60" spans="1:5" s="331" customFormat="1" ht="24.75" customHeight="1" x14ac:dyDescent="0.2">
      <c r="A60" s="365" t="s">
        <v>8</v>
      </c>
      <c r="B60" s="338">
        <f>SUM(B61:B65)</f>
        <v>0</v>
      </c>
      <c r="C60" s="338">
        <f>SUM(C61:C65)</f>
        <v>0</v>
      </c>
      <c r="D60" s="338">
        <f>SUM(D61:D65)</f>
        <v>0</v>
      </c>
      <c r="E60" s="368">
        <v>0</v>
      </c>
    </row>
    <row r="61" spans="1:5" s="331" customFormat="1" x14ac:dyDescent="0.25">
      <c r="A61" s="325" t="s">
        <v>62</v>
      </c>
      <c r="B61" s="315"/>
      <c r="C61" s="308"/>
      <c r="D61" s="710"/>
      <c r="E61" s="299"/>
    </row>
    <row r="62" spans="1:5" s="335" customFormat="1" ht="14.25" customHeight="1" x14ac:dyDescent="0.25">
      <c r="A62" s="325" t="s">
        <v>63</v>
      </c>
      <c r="B62" s="315"/>
      <c r="C62" s="334"/>
      <c r="D62" s="709"/>
      <c r="E62" s="347"/>
    </row>
    <row r="63" spans="1:5" s="335" customFormat="1" ht="31.5" x14ac:dyDescent="0.25">
      <c r="A63" s="339" t="s">
        <v>64</v>
      </c>
      <c r="B63" s="315"/>
      <c r="C63" s="334"/>
      <c r="D63" s="709"/>
      <c r="E63" s="347"/>
    </row>
    <row r="64" spans="1:5" s="335" customFormat="1" x14ac:dyDescent="0.25">
      <c r="A64" s="325" t="s">
        <v>65</v>
      </c>
      <c r="B64" s="315"/>
      <c r="C64" s="334"/>
      <c r="D64" s="709"/>
      <c r="E64" s="347"/>
    </row>
    <row r="65" spans="1:6" s="335" customFormat="1" ht="31.5" x14ac:dyDescent="0.25">
      <c r="A65" s="325" t="s">
        <v>66</v>
      </c>
      <c r="B65" s="315"/>
      <c r="C65" s="334"/>
      <c r="D65" s="709"/>
      <c r="E65" s="347"/>
    </row>
    <row r="66" spans="1:6" s="331" customFormat="1" ht="40.5" customHeight="1" x14ac:dyDescent="0.2">
      <c r="A66" s="364" t="s">
        <v>9</v>
      </c>
      <c r="B66" s="314">
        <f>SUM(B67:B69)</f>
        <v>0</v>
      </c>
      <c r="C66" s="314">
        <v>0</v>
      </c>
      <c r="D66" s="314">
        <v>0</v>
      </c>
      <c r="E66" s="385">
        <v>0</v>
      </c>
    </row>
    <row r="67" spans="1:6" s="331" customFormat="1" ht="47.25" x14ac:dyDescent="0.25">
      <c r="A67" s="325" t="s">
        <v>67</v>
      </c>
      <c r="B67" s="315"/>
      <c r="C67" s="308"/>
      <c r="D67" s="710"/>
      <c r="E67" s="299"/>
    </row>
    <row r="68" spans="1:6" s="335" customFormat="1" ht="63" x14ac:dyDescent="0.25">
      <c r="A68" s="325" t="s">
        <v>68</v>
      </c>
      <c r="B68" s="315"/>
      <c r="C68" s="334"/>
      <c r="D68" s="709"/>
      <c r="E68" s="347"/>
    </row>
    <row r="69" spans="1:6" s="335" customFormat="1" ht="32.25" thickBot="1" x14ac:dyDescent="0.3">
      <c r="A69" s="340" t="s">
        <v>69</v>
      </c>
      <c r="B69" s="319"/>
      <c r="C69" s="341"/>
      <c r="D69" s="716"/>
      <c r="E69" s="387"/>
    </row>
    <row r="70" spans="1:6" s="335" customFormat="1" ht="28.5" customHeight="1" thickBot="1" x14ac:dyDescent="0.25">
      <c r="A70" s="350"/>
      <c r="B70" s="355"/>
      <c r="C70" s="356"/>
      <c r="D70" s="717"/>
      <c r="E70" s="357"/>
    </row>
    <row r="71" spans="1:6" s="297" customFormat="1" ht="54.75" customHeight="1" thickBot="1" x14ac:dyDescent="0.3">
      <c r="A71" s="322" t="s">
        <v>234</v>
      </c>
      <c r="B71" s="294" t="s">
        <v>493</v>
      </c>
      <c r="C71" s="295" t="s">
        <v>530</v>
      </c>
      <c r="D71" s="295" t="s">
        <v>549</v>
      </c>
      <c r="E71" s="296" t="s">
        <v>531</v>
      </c>
    </row>
    <row r="72" spans="1:6" s="331" customFormat="1" ht="31.5" x14ac:dyDescent="0.2">
      <c r="A72" s="366" t="s">
        <v>10</v>
      </c>
      <c r="B72" s="298">
        <f>SUM(B73:B75)</f>
        <v>0</v>
      </c>
      <c r="C72" s="298">
        <f>SUM(C73:C75)</f>
        <v>0</v>
      </c>
      <c r="D72" s="298">
        <f>SUM(D73:D75)</f>
        <v>0</v>
      </c>
      <c r="E72" s="382">
        <v>0</v>
      </c>
    </row>
    <row r="73" spans="1:6" s="335" customFormat="1" ht="72" customHeight="1" x14ac:dyDescent="0.2">
      <c r="A73" s="367" t="s">
        <v>70</v>
      </c>
      <c r="B73" s="309"/>
      <c r="C73" s="334"/>
      <c r="D73" s="709"/>
      <c r="E73" s="347"/>
    </row>
    <row r="74" spans="1:6" s="335" customFormat="1" ht="68.25" customHeight="1" x14ac:dyDescent="0.2">
      <c r="A74" s="367" t="s">
        <v>71</v>
      </c>
      <c r="B74" s="309"/>
      <c r="C74" s="334"/>
      <c r="D74" s="709"/>
      <c r="E74" s="347"/>
    </row>
    <row r="75" spans="1:6" s="335" customFormat="1" ht="31.5" customHeight="1" x14ac:dyDescent="0.2">
      <c r="A75" s="367" t="s">
        <v>72</v>
      </c>
      <c r="B75" s="309"/>
      <c r="C75" s="334"/>
      <c r="D75" s="709"/>
      <c r="E75" s="347"/>
    </row>
    <row r="76" spans="1:6" s="335" customFormat="1" ht="33" customHeight="1" x14ac:dyDescent="0.2">
      <c r="A76" s="367" t="s">
        <v>521</v>
      </c>
      <c r="B76" s="309"/>
      <c r="C76" s="334"/>
      <c r="D76" s="709"/>
      <c r="E76" s="347"/>
    </row>
    <row r="77" spans="1:6" s="331" customFormat="1" ht="30.75" customHeight="1" x14ac:dyDescent="0.2">
      <c r="A77" s="365" t="s">
        <v>11</v>
      </c>
      <c r="B77" s="338">
        <f>B72+B66+B60+B47+B33+B21+B5</f>
        <v>58060196</v>
      </c>
      <c r="C77" s="338">
        <f>C72+C66+C60+C47+C33+C21+C5</f>
        <v>59288654</v>
      </c>
      <c r="D77" s="338">
        <f>D72+D66+D60+D47+D33+D21+D5</f>
        <v>61929452</v>
      </c>
      <c r="E77" s="368">
        <f>E72+E66+E60+E47+E33+E21+E5</f>
        <v>2640798</v>
      </c>
      <c r="F77" s="342"/>
    </row>
    <row r="78" spans="1:6" s="331" customFormat="1" ht="33" customHeight="1" x14ac:dyDescent="0.2">
      <c r="A78" s="369" t="s">
        <v>12</v>
      </c>
      <c r="B78" s="338"/>
      <c r="C78" s="308"/>
      <c r="D78" s="710"/>
      <c r="E78" s="299"/>
      <c r="F78" s="342"/>
    </row>
    <row r="79" spans="1:6" s="331" customFormat="1" ht="46.5" customHeight="1" x14ac:dyDescent="0.2">
      <c r="A79" s="369" t="s">
        <v>73</v>
      </c>
      <c r="B79" s="343">
        <f>SUM(B80:B81)</f>
        <v>51000000</v>
      </c>
      <c r="C79" s="338">
        <f>B79+1934973</f>
        <v>52934973</v>
      </c>
      <c r="D79" s="338">
        <f>C79</f>
        <v>52934973</v>
      </c>
      <c r="E79" s="368">
        <f>D79-C79</f>
        <v>0</v>
      </c>
    </row>
    <row r="80" spans="1:6" s="335" customFormat="1" ht="60.75" customHeight="1" x14ac:dyDescent="0.2">
      <c r="A80" s="358" t="s">
        <v>536</v>
      </c>
      <c r="B80" s="362">
        <v>51000000</v>
      </c>
      <c r="C80" s="753">
        <f>B80+1934973</f>
        <v>52934973</v>
      </c>
      <c r="D80" s="361">
        <f>C80</f>
        <v>52934973</v>
      </c>
      <c r="E80" s="360">
        <f>D80-C80</f>
        <v>0</v>
      </c>
    </row>
    <row r="81" spans="1:6" s="335" customFormat="1" ht="47.25" x14ac:dyDescent="0.2">
      <c r="A81" s="358" t="s">
        <v>74</v>
      </c>
      <c r="B81" s="309"/>
      <c r="C81" s="334"/>
      <c r="D81" s="709"/>
      <c r="E81" s="347"/>
    </row>
    <row r="82" spans="1:6" s="331" customFormat="1" ht="47.25" x14ac:dyDescent="0.2">
      <c r="A82" s="370" t="s">
        <v>75</v>
      </c>
      <c r="B82" s="343">
        <f>B83+B87+B92+B93</f>
        <v>30155000</v>
      </c>
      <c r="C82" s="343">
        <f>C83+C87+C92+C93</f>
        <v>628058</v>
      </c>
      <c r="D82" s="343">
        <f>D83+D87+D92+D93</f>
        <v>628058</v>
      </c>
      <c r="E82" s="359">
        <f>D82-C82</f>
        <v>0</v>
      </c>
      <c r="F82" s="342"/>
    </row>
    <row r="83" spans="1:6" s="331" customFormat="1" ht="31.5" x14ac:dyDescent="0.2">
      <c r="A83" s="365" t="s">
        <v>441</v>
      </c>
      <c r="B83" s="371"/>
      <c r="C83" s="372"/>
      <c r="D83" s="718"/>
      <c r="E83" s="299"/>
    </row>
    <row r="84" spans="1:6" s="335" customFormat="1" ht="31.5" x14ac:dyDescent="0.2">
      <c r="A84" s="367" t="s">
        <v>442</v>
      </c>
      <c r="B84" s="309"/>
      <c r="C84" s="372"/>
      <c r="D84" s="718"/>
      <c r="E84" s="347"/>
    </row>
    <row r="85" spans="1:6" s="335" customFormat="1" ht="47.25" x14ac:dyDescent="0.2">
      <c r="A85" s="367" t="s">
        <v>443</v>
      </c>
      <c r="B85" s="309"/>
      <c r="C85" s="372"/>
      <c r="D85" s="718"/>
      <c r="E85" s="347"/>
    </row>
    <row r="86" spans="1:6" s="335" customFormat="1" ht="31.5" x14ac:dyDescent="0.2">
      <c r="A86" s="367" t="s">
        <v>444</v>
      </c>
      <c r="B86" s="309"/>
      <c r="C86" s="372"/>
      <c r="D86" s="718"/>
      <c r="E86" s="347"/>
      <c r="F86" s="344"/>
    </row>
    <row r="87" spans="1:6" s="331" customFormat="1" ht="31.5" x14ac:dyDescent="0.2">
      <c r="A87" s="365" t="s">
        <v>445</v>
      </c>
      <c r="B87" s="371"/>
      <c r="C87" s="308"/>
      <c r="D87" s="710"/>
      <c r="E87" s="299"/>
    </row>
    <row r="88" spans="1:6" s="335" customFormat="1" ht="31.5" x14ac:dyDescent="0.2">
      <c r="A88" s="373" t="s">
        <v>446</v>
      </c>
      <c r="B88" s="309"/>
      <c r="C88" s="334"/>
      <c r="D88" s="709"/>
      <c r="E88" s="347"/>
    </row>
    <row r="89" spans="1:6" s="335" customFormat="1" ht="31.5" x14ac:dyDescent="0.2">
      <c r="A89" s="374" t="s">
        <v>447</v>
      </c>
      <c r="B89" s="309"/>
      <c r="C89" s="334"/>
      <c r="D89" s="709"/>
      <c r="E89" s="347"/>
    </row>
    <row r="90" spans="1:6" s="331" customFormat="1" ht="31.5" x14ac:dyDescent="0.2">
      <c r="A90" s="375" t="s">
        <v>448</v>
      </c>
      <c r="B90" s="309"/>
      <c r="C90" s="308"/>
      <c r="D90" s="710"/>
      <c r="E90" s="299"/>
    </row>
    <row r="91" spans="1:6" s="331" customFormat="1" ht="31.5" x14ac:dyDescent="0.2">
      <c r="A91" s="375" t="s">
        <v>449</v>
      </c>
      <c r="B91" s="309"/>
      <c r="C91" s="308"/>
      <c r="D91" s="710"/>
      <c r="E91" s="299"/>
    </row>
    <row r="92" spans="1:6" s="331" customFormat="1" x14ac:dyDescent="0.2">
      <c r="A92" s="376" t="s">
        <v>450</v>
      </c>
      <c r="B92" s="343">
        <v>30000000</v>
      </c>
      <c r="C92" s="343">
        <f>B92-30000000</f>
        <v>0</v>
      </c>
      <c r="D92" s="343">
        <v>0</v>
      </c>
      <c r="E92" s="383">
        <f>D92-C92</f>
        <v>0</v>
      </c>
      <c r="F92" s="345"/>
    </row>
    <row r="93" spans="1:6" s="331" customFormat="1" ht="31.5" x14ac:dyDescent="0.2">
      <c r="A93" s="377" t="s">
        <v>451</v>
      </c>
      <c r="B93" s="343">
        <v>155000</v>
      </c>
      <c r="C93" s="343">
        <f>B93+473058</f>
        <v>628058</v>
      </c>
      <c r="D93" s="343">
        <v>628058</v>
      </c>
      <c r="E93" s="383">
        <f>D93-C93</f>
        <v>0</v>
      </c>
    </row>
    <row r="94" spans="1:6" s="331" customFormat="1" ht="32.25" thickBot="1" x14ac:dyDescent="0.25">
      <c r="A94" s="378" t="s">
        <v>76</v>
      </c>
      <c r="B94" s="343">
        <f>B82+B79</f>
        <v>81155000</v>
      </c>
      <c r="C94" s="343">
        <f>C82+C79</f>
        <v>53563031</v>
      </c>
      <c r="D94" s="343">
        <f>D82+D79</f>
        <v>53563031</v>
      </c>
      <c r="E94" s="383">
        <f>D94-C94</f>
        <v>0</v>
      </c>
    </row>
    <row r="95" spans="1:6" s="331" customFormat="1" ht="18.75" customHeight="1" thickBot="1" x14ac:dyDescent="0.25">
      <c r="A95" s="379" t="s">
        <v>77</v>
      </c>
      <c r="B95" s="380">
        <f>B77+B94</f>
        <v>139215196</v>
      </c>
      <c r="C95" s="380">
        <f>C77+C94</f>
        <v>112851685</v>
      </c>
      <c r="D95" s="380">
        <f>D77+D94</f>
        <v>115492483</v>
      </c>
      <c r="E95" s="381">
        <f>D95:D97-C95</f>
        <v>2640798</v>
      </c>
    </row>
    <row r="96" spans="1:6" x14ac:dyDescent="0.25">
      <c r="A96" s="353" t="s">
        <v>249</v>
      </c>
      <c r="B96" s="354">
        <v>8</v>
      </c>
      <c r="C96" s="354">
        <v>8</v>
      </c>
      <c r="D96" s="354">
        <v>8</v>
      </c>
      <c r="E96" s="289"/>
    </row>
    <row r="97" spans="1:5" x14ac:dyDescent="0.25">
      <c r="A97" s="48" t="s">
        <v>78</v>
      </c>
      <c r="B97" s="352">
        <v>2</v>
      </c>
      <c r="C97" s="352">
        <v>2</v>
      </c>
      <c r="D97" s="352">
        <v>2</v>
      </c>
      <c r="E97" s="289"/>
    </row>
  </sheetData>
  <sheetProtection selectLockedCells="1" selectUnlockedCells="1"/>
  <mergeCells count="1">
    <mergeCell ref="A3:E3"/>
  </mergeCells>
  <phoneticPr fontId="21" type="noConversion"/>
  <printOptions horizontalCentered="1" gridLines="1"/>
  <pageMargins left="0.62992125984251968" right="0.43307086614173229" top="0.98425196850393704" bottom="0.23622047244094491" header="0.27559055118110237" footer="0.51181102362204722"/>
  <pageSetup paperSize="9" scale="74" firstPageNumber="0" fitToHeight="0" orientation="portrait" r:id="rId1"/>
  <headerFooter alignWithMargins="0">
    <oddHeader>&amp;C&amp;"Times New Roman,Félkövér"&amp;12 2. melléklet a 11/2017. (IX. 29.) önkormányzati rendelethez
Az önkormányzat 2017. évi költségvetéséről szóló 2/2017. (II. 15.) önkormányzati rendelet 2. mellékletének helyébe a következő 2. melléklet lép:</oddHeader>
  </headerFooter>
  <rowBreaks count="2" manualBreakCount="2">
    <brk id="30" max="3" man="1"/>
    <brk id="6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view="pageLayout" zoomScaleNormal="100" workbookViewId="0">
      <selection sqref="A1:H1"/>
    </sheetView>
  </sheetViews>
  <sheetFormatPr defaultColWidth="9.140625" defaultRowHeight="15.75" x14ac:dyDescent="0.25"/>
  <cols>
    <col min="1" max="1" width="71.28515625" style="214" customWidth="1"/>
    <col min="2" max="2" width="10" style="214" customWidth="1"/>
    <col min="3" max="3" width="9.7109375" style="214" customWidth="1"/>
    <col min="4" max="4" width="12.85546875" style="214" bestFit="1" customWidth="1"/>
    <col min="5" max="5" width="15.28515625" style="214" customWidth="1"/>
    <col min="6" max="6" width="13.85546875" style="214" bestFit="1" customWidth="1"/>
    <col min="7" max="7" width="15.85546875" style="214" bestFit="1" customWidth="1"/>
    <col min="8" max="8" width="11.28515625" style="214" bestFit="1" customWidth="1"/>
    <col min="9" max="16384" width="9.140625" style="214"/>
  </cols>
  <sheetData>
    <row r="1" spans="1:8" x14ac:dyDescent="0.25">
      <c r="A1" s="825" t="s">
        <v>542</v>
      </c>
      <c r="B1" s="825"/>
      <c r="C1" s="825"/>
      <c r="D1" s="825"/>
      <c r="E1" s="825"/>
      <c r="F1" s="825"/>
      <c r="G1" s="825"/>
      <c r="H1" s="825"/>
    </row>
    <row r="2" spans="1:8" ht="16.5" thickBot="1" x14ac:dyDescent="0.3"/>
    <row r="3" spans="1:8" x14ac:dyDescent="0.25">
      <c r="A3" s="830" t="s">
        <v>234</v>
      </c>
      <c r="B3" s="832" t="s">
        <v>564</v>
      </c>
      <c r="C3" s="834" t="s">
        <v>565</v>
      </c>
      <c r="D3" s="836" t="s">
        <v>566</v>
      </c>
      <c r="E3" s="838" t="s">
        <v>529</v>
      </c>
      <c r="F3" s="840" t="s">
        <v>530</v>
      </c>
      <c r="G3" s="828" t="s">
        <v>549</v>
      </c>
      <c r="H3" s="826" t="s">
        <v>531</v>
      </c>
    </row>
    <row r="4" spans="1:8" ht="19.5" customHeight="1" thickBot="1" x14ac:dyDescent="0.3">
      <c r="A4" s="831"/>
      <c r="B4" s="833"/>
      <c r="C4" s="835"/>
      <c r="D4" s="837"/>
      <c r="E4" s="839"/>
      <c r="F4" s="841"/>
      <c r="G4" s="829"/>
      <c r="H4" s="827"/>
    </row>
    <row r="5" spans="1:8" x14ac:dyDescent="0.25">
      <c r="A5" s="272" t="s">
        <v>242</v>
      </c>
      <c r="B5" s="273"/>
      <c r="C5" s="274"/>
      <c r="D5" s="275"/>
      <c r="E5" s="276">
        <f>E6+E28+E29</f>
        <v>16587442</v>
      </c>
      <c r="F5" s="277">
        <f>F6+F28+F29</f>
        <v>16794290</v>
      </c>
      <c r="G5" s="754">
        <f>G6+G28+G29</f>
        <v>17621351</v>
      </c>
      <c r="H5" s="773">
        <f>G5-F5</f>
        <v>827061</v>
      </c>
    </row>
    <row r="6" spans="1:8" x14ac:dyDescent="0.25">
      <c r="A6" s="215" t="s">
        <v>2</v>
      </c>
      <c r="B6" s="216"/>
      <c r="C6" s="217"/>
      <c r="D6" s="218"/>
      <c r="E6" s="219">
        <f>E7+E10+E20+E21+E23+E24+E26+E27</f>
        <v>16587442</v>
      </c>
      <c r="F6" s="260">
        <f>F7+F10+F20+F21+F23+F24+F26+F27</f>
        <v>16587442</v>
      </c>
      <c r="G6" s="755">
        <f>G7+G10+G20+G21+G23+G24+G26+G27+G31</f>
        <v>17587442</v>
      </c>
      <c r="H6" s="772">
        <f t="shared" ref="H6:H69" si="0">G6-F6</f>
        <v>1000000</v>
      </c>
    </row>
    <row r="7" spans="1:8" x14ac:dyDescent="0.25">
      <c r="A7" s="215" t="s">
        <v>79</v>
      </c>
      <c r="B7" s="216"/>
      <c r="C7" s="220"/>
      <c r="D7" s="218"/>
      <c r="E7" s="221">
        <f>E8</f>
        <v>0</v>
      </c>
      <c r="F7" s="261">
        <f>F8</f>
        <v>0</v>
      </c>
      <c r="G7" s="756">
        <f>G8</f>
        <v>0</v>
      </c>
      <c r="H7" s="772">
        <f t="shared" si="0"/>
        <v>0</v>
      </c>
    </row>
    <row r="8" spans="1:8" x14ac:dyDescent="0.25">
      <c r="A8" s="222" t="s">
        <v>80</v>
      </c>
      <c r="B8" s="216"/>
      <c r="C8" s="223"/>
      <c r="D8" s="224">
        <v>4580000</v>
      </c>
      <c r="E8" s="225">
        <f>C8*D8</f>
        <v>0</v>
      </c>
      <c r="F8" s="262">
        <f>C8*D8</f>
        <v>0</v>
      </c>
      <c r="G8" s="757">
        <f>D8*E8</f>
        <v>0</v>
      </c>
      <c r="H8" s="772">
        <f t="shared" si="0"/>
        <v>0</v>
      </c>
    </row>
    <row r="9" spans="1:8" x14ac:dyDescent="0.25">
      <c r="A9" s="222" t="s">
        <v>82</v>
      </c>
      <c r="B9" s="216"/>
      <c r="C9" s="220"/>
      <c r="D9" s="218"/>
      <c r="E9" s="226">
        <v>0</v>
      </c>
      <c r="F9" s="263">
        <v>0</v>
      </c>
      <c r="G9" s="758">
        <v>0</v>
      </c>
      <c r="H9" s="772">
        <f t="shared" si="0"/>
        <v>0</v>
      </c>
    </row>
    <row r="10" spans="1:8" x14ac:dyDescent="0.25">
      <c r="A10" s="227" t="s">
        <v>373</v>
      </c>
      <c r="B10" s="216"/>
      <c r="C10" s="220"/>
      <c r="D10" s="218"/>
      <c r="E10" s="221">
        <f>E11+E12+E13+E14+E15+E16+E17+E18</f>
        <v>12030100</v>
      </c>
      <c r="F10" s="261">
        <f>F11+F12+F13+F14+F15+F16+F17+F18</f>
        <v>12030100</v>
      </c>
      <c r="G10" s="756">
        <f>G11+G12+G13+G14+G15+G16+G17+G18</f>
        <v>12030100</v>
      </c>
      <c r="H10" s="772">
        <f t="shared" si="0"/>
        <v>0</v>
      </c>
    </row>
    <row r="11" spans="1:8" x14ac:dyDescent="0.25">
      <c r="A11" s="228" t="s">
        <v>81</v>
      </c>
      <c r="B11" s="216"/>
      <c r="C11" s="220"/>
      <c r="D11" s="218"/>
      <c r="E11" s="225">
        <v>1601140</v>
      </c>
      <c r="F11" s="262">
        <v>1601140</v>
      </c>
      <c r="G11" s="757">
        <v>1601140</v>
      </c>
      <c r="H11" s="772">
        <f t="shared" si="0"/>
        <v>0</v>
      </c>
    </row>
    <row r="12" spans="1:8" x14ac:dyDescent="0.25">
      <c r="A12" s="228" t="s">
        <v>82</v>
      </c>
      <c r="B12" s="216"/>
      <c r="C12" s="220"/>
      <c r="D12" s="218"/>
      <c r="E12" s="226">
        <v>0</v>
      </c>
      <c r="F12" s="263">
        <v>0</v>
      </c>
      <c r="G12" s="758">
        <v>0</v>
      </c>
      <c r="H12" s="772">
        <f t="shared" si="0"/>
        <v>0</v>
      </c>
    </row>
    <row r="13" spans="1:8" x14ac:dyDescent="0.25">
      <c r="A13" s="228" t="s">
        <v>83</v>
      </c>
      <c r="B13" s="216"/>
      <c r="C13" s="217"/>
      <c r="D13" s="218"/>
      <c r="E13" s="225">
        <v>9312000</v>
      </c>
      <c r="F13" s="262">
        <v>9312000</v>
      </c>
      <c r="G13" s="757">
        <v>9312000</v>
      </c>
      <c r="H13" s="772">
        <f t="shared" si="0"/>
        <v>0</v>
      </c>
    </row>
    <row r="14" spans="1:8" x14ac:dyDescent="0.25">
      <c r="A14" s="228" t="s">
        <v>82</v>
      </c>
      <c r="B14" s="216"/>
      <c r="C14" s="217"/>
      <c r="D14" s="218"/>
      <c r="E14" s="226">
        <v>0</v>
      </c>
      <c r="F14" s="263">
        <v>0</v>
      </c>
      <c r="G14" s="758">
        <v>0</v>
      </c>
      <c r="H14" s="772">
        <f t="shared" si="0"/>
        <v>0</v>
      </c>
    </row>
    <row r="15" spans="1:8" x14ac:dyDescent="0.25">
      <c r="A15" s="228" t="s">
        <v>84</v>
      </c>
      <c r="B15" s="216"/>
      <c r="C15" s="217"/>
      <c r="D15" s="218"/>
      <c r="E15" s="225">
        <v>100000</v>
      </c>
      <c r="F15" s="262">
        <v>100000</v>
      </c>
      <c r="G15" s="757">
        <v>100000</v>
      </c>
      <c r="H15" s="772">
        <f t="shared" si="0"/>
        <v>0</v>
      </c>
    </row>
    <row r="16" spans="1:8" x14ac:dyDescent="0.25">
      <c r="A16" s="228" t="s">
        <v>82</v>
      </c>
      <c r="B16" s="216"/>
      <c r="C16" s="217"/>
      <c r="D16" s="218"/>
      <c r="E16" s="226">
        <v>0</v>
      </c>
      <c r="F16" s="229">
        <v>0</v>
      </c>
      <c r="G16" s="759">
        <v>0</v>
      </c>
      <c r="H16" s="772">
        <f t="shared" si="0"/>
        <v>0</v>
      </c>
    </row>
    <row r="17" spans="1:8" x14ac:dyDescent="0.25">
      <c r="A17" s="228" t="s">
        <v>85</v>
      </c>
      <c r="B17" s="216"/>
      <c r="C17" s="217"/>
      <c r="D17" s="218"/>
      <c r="E17" s="225">
        <v>1016960</v>
      </c>
      <c r="F17" s="262">
        <v>1016960</v>
      </c>
      <c r="G17" s="757">
        <v>1016960</v>
      </c>
      <c r="H17" s="772">
        <f t="shared" si="0"/>
        <v>0</v>
      </c>
    </row>
    <row r="18" spans="1:8" x14ac:dyDescent="0.25">
      <c r="A18" s="228" t="s">
        <v>82</v>
      </c>
      <c r="B18" s="216"/>
      <c r="C18" s="217"/>
      <c r="D18" s="218"/>
      <c r="E18" s="226">
        <v>0</v>
      </c>
      <c r="F18" s="229">
        <v>0</v>
      </c>
      <c r="G18" s="759">
        <v>0</v>
      </c>
      <c r="H18" s="772">
        <f t="shared" si="0"/>
        <v>0</v>
      </c>
    </row>
    <row r="19" spans="1:8" x14ac:dyDescent="0.25">
      <c r="A19" s="215" t="s">
        <v>374</v>
      </c>
      <c r="B19" s="216"/>
      <c r="C19" s="217"/>
      <c r="D19" s="218"/>
      <c r="E19" s="219">
        <f>E20+E21</f>
        <v>4350992</v>
      </c>
      <c r="F19" s="260">
        <f>F20+F21</f>
        <v>4350992</v>
      </c>
      <c r="G19" s="755">
        <f>G20+G21</f>
        <v>4350992</v>
      </c>
      <c r="H19" s="772">
        <f t="shared" si="0"/>
        <v>0</v>
      </c>
    </row>
    <row r="20" spans="1:8" x14ac:dyDescent="0.25">
      <c r="A20" s="222" t="s">
        <v>237</v>
      </c>
      <c r="B20" s="230"/>
      <c r="C20" s="230"/>
      <c r="D20" s="224">
        <v>2700</v>
      </c>
      <c r="E20" s="225">
        <v>5000000</v>
      </c>
      <c r="F20" s="262">
        <v>5000000</v>
      </c>
      <c r="G20" s="757">
        <v>5000000</v>
      </c>
      <c r="H20" s="772">
        <f t="shared" si="0"/>
        <v>0</v>
      </c>
    </row>
    <row r="21" spans="1:8" x14ac:dyDescent="0.25">
      <c r="A21" s="228" t="s">
        <v>82</v>
      </c>
      <c r="B21" s="216"/>
      <c r="C21" s="231"/>
      <c r="D21" s="224"/>
      <c r="E21" s="225">
        <v>-649008</v>
      </c>
      <c r="F21" s="262">
        <v>-649008</v>
      </c>
      <c r="G21" s="757">
        <v>-649008</v>
      </c>
      <c r="H21" s="772">
        <f t="shared" si="0"/>
        <v>0</v>
      </c>
    </row>
    <row r="22" spans="1:8" x14ac:dyDescent="0.25">
      <c r="A22" s="215" t="s">
        <v>375</v>
      </c>
      <c r="B22" s="216"/>
      <c r="C22" s="231"/>
      <c r="D22" s="224"/>
      <c r="E22" s="221">
        <f>E23+E24</f>
        <v>94350</v>
      </c>
      <c r="F22" s="261">
        <f>F23+F24</f>
        <v>94350</v>
      </c>
      <c r="G22" s="756">
        <f>G23+G24</f>
        <v>94350</v>
      </c>
      <c r="H22" s="772">
        <f t="shared" si="0"/>
        <v>0</v>
      </c>
    </row>
    <row r="23" spans="1:8" x14ac:dyDescent="0.25">
      <c r="A23" s="222" t="s">
        <v>99</v>
      </c>
      <c r="B23" s="216"/>
      <c r="C23" s="231"/>
      <c r="D23" s="224">
        <v>2550</v>
      </c>
      <c r="E23" s="232">
        <v>94350</v>
      </c>
      <c r="F23" s="264">
        <v>94350</v>
      </c>
      <c r="G23" s="760">
        <v>94350</v>
      </c>
      <c r="H23" s="772">
        <f t="shared" si="0"/>
        <v>0</v>
      </c>
    </row>
    <row r="24" spans="1:8" x14ac:dyDescent="0.25">
      <c r="A24" s="228" t="s">
        <v>82</v>
      </c>
      <c r="B24" s="216"/>
      <c r="C24" s="217"/>
      <c r="D24" s="233"/>
      <c r="E24" s="231">
        <v>0</v>
      </c>
      <c r="F24" s="265">
        <v>0</v>
      </c>
      <c r="G24" s="761">
        <v>0</v>
      </c>
      <c r="H24" s="772">
        <f t="shared" si="0"/>
        <v>0</v>
      </c>
    </row>
    <row r="25" spans="1:8" x14ac:dyDescent="0.25">
      <c r="A25" s="234" t="s">
        <v>376</v>
      </c>
      <c r="B25" s="216"/>
      <c r="C25" s="231"/>
      <c r="D25" s="224"/>
      <c r="E25" s="235">
        <f>E26</f>
        <v>112000</v>
      </c>
      <c r="F25" s="266">
        <f>F26</f>
        <v>112000</v>
      </c>
      <c r="G25" s="762">
        <f>G26</f>
        <v>112000</v>
      </c>
      <c r="H25" s="772">
        <f t="shared" si="0"/>
        <v>0</v>
      </c>
    </row>
    <row r="26" spans="1:8" x14ac:dyDescent="0.25">
      <c r="A26" s="236" t="s">
        <v>377</v>
      </c>
      <c r="B26" s="216"/>
      <c r="C26" s="231"/>
      <c r="D26" s="224"/>
      <c r="E26" s="237">
        <v>112000</v>
      </c>
      <c r="F26" s="267">
        <v>112000</v>
      </c>
      <c r="G26" s="763">
        <v>112000</v>
      </c>
      <c r="H26" s="772">
        <f t="shared" si="0"/>
        <v>0</v>
      </c>
    </row>
    <row r="27" spans="1:8" x14ac:dyDescent="0.25">
      <c r="A27" s="228" t="s">
        <v>82</v>
      </c>
      <c r="B27" s="216"/>
      <c r="C27" s="231"/>
      <c r="D27" s="224"/>
      <c r="E27" s="225">
        <v>0</v>
      </c>
      <c r="F27" s="262">
        <v>0</v>
      </c>
      <c r="G27" s="757">
        <v>0</v>
      </c>
      <c r="H27" s="772">
        <f t="shared" si="0"/>
        <v>0</v>
      </c>
    </row>
    <row r="28" spans="1:8" s="239" customFormat="1" x14ac:dyDescent="0.25">
      <c r="A28" s="227" t="s">
        <v>522</v>
      </c>
      <c r="B28" s="216"/>
      <c r="C28" s="217"/>
      <c r="D28" s="217"/>
      <c r="E28" s="238">
        <v>0</v>
      </c>
      <c r="F28" s="278">
        <v>33909</v>
      </c>
      <c r="G28" s="764">
        <v>33909</v>
      </c>
      <c r="H28" s="772">
        <f t="shared" si="0"/>
        <v>0</v>
      </c>
    </row>
    <row r="29" spans="1:8" s="239" customFormat="1" x14ac:dyDescent="0.25">
      <c r="A29" s="745" t="s">
        <v>534</v>
      </c>
      <c r="B29" s="746"/>
      <c r="C29" s="746"/>
      <c r="D29" s="746"/>
      <c r="E29" s="746">
        <v>0</v>
      </c>
      <c r="F29" s="747">
        <v>172939</v>
      </c>
      <c r="G29" s="765">
        <v>0</v>
      </c>
      <c r="H29" s="772">
        <f t="shared" si="0"/>
        <v>-172939</v>
      </c>
    </row>
    <row r="30" spans="1:8" s="239" customFormat="1" x14ac:dyDescent="0.25">
      <c r="A30" s="279"/>
      <c r="B30" s="217"/>
      <c r="C30" s="217"/>
      <c r="D30" s="217"/>
      <c r="E30" s="217"/>
      <c r="F30" s="278"/>
      <c r="G30" s="764"/>
      <c r="H30" s="772">
        <f t="shared" si="0"/>
        <v>0</v>
      </c>
    </row>
    <row r="31" spans="1:8" s="239" customFormat="1" x14ac:dyDescent="0.25">
      <c r="A31" s="279" t="s">
        <v>567</v>
      </c>
      <c r="B31" s="217"/>
      <c r="C31" s="217"/>
      <c r="D31" s="217"/>
      <c r="E31" s="217"/>
      <c r="F31" s="278"/>
      <c r="G31" s="764">
        <v>1000000</v>
      </c>
      <c r="H31" s="772">
        <f t="shared" si="0"/>
        <v>1000000</v>
      </c>
    </row>
    <row r="32" spans="1:8" s="239" customFormat="1" x14ac:dyDescent="0.25">
      <c r="A32" s="166"/>
      <c r="B32" s="231"/>
      <c r="C32" s="231"/>
      <c r="D32" s="231"/>
      <c r="E32" s="231"/>
      <c r="F32" s="168"/>
      <c r="G32" s="724"/>
      <c r="H32" s="772">
        <f t="shared" si="0"/>
        <v>0</v>
      </c>
    </row>
    <row r="33" spans="1:8" x14ac:dyDescent="0.25">
      <c r="A33" s="215" t="s">
        <v>378</v>
      </c>
      <c r="B33" s="216"/>
      <c r="C33" s="231"/>
      <c r="D33" s="224"/>
      <c r="E33" s="218">
        <v>0</v>
      </c>
      <c r="F33" s="229">
        <v>0</v>
      </c>
      <c r="G33" s="759">
        <v>0</v>
      </c>
      <c r="H33" s="772">
        <f t="shared" si="0"/>
        <v>0</v>
      </c>
    </row>
    <row r="34" spans="1:8" x14ac:dyDescent="0.25">
      <c r="A34" s="236"/>
      <c r="B34" s="230"/>
      <c r="C34" s="230"/>
      <c r="D34" s="224"/>
      <c r="E34" s="232"/>
      <c r="F34" s="229"/>
      <c r="G34" s="759"/>
      <c r="H34" s="772">
        <f t="shared" si="0"/>
        <v>0</v>
      </c>
    </row>
    <row r="35" spans="1:8" x14ac:dyDescent="0.25">
      <c r="A35" s="215" t="s">
        <v>243</v>
      </c>
      <c r="B35" s="216"/>
      <c r="C35" s="231"/>
      <c r="D35" s="224"/>
      <c r="E35" s="218">
        <f>E36+E39+E56</f>
        <v>7368754</v>
      </c>
      <c r="F35" s="268">
        <f>F36+F39+F56</f>
        <v>7368754</v>
      </c>
      <c r="G35" s="766">
        <f>G36+G39+G56</f>
        <v>7368754</v>
      </c>
      <c r="H35" s="772">
        <f t="shared" si="0"/>
        <v>0</v>
      </c>
    </row>
    <row r="36" spans="1:8" x14ac:dyDescent="0.25">
      <c r="A36" s="215" t="s">
        <v>86</v>
      </c>
      <c r="B36" s="216"/>
      <c r="C36" s="231"/>
      <c r="D36" s="224"/>
      <c r="E36" s="218">
        <f>SUM(E37:E38)</f>
        <v>3655000</v>
      </c>
      <c r="F36" s="268">
        <f>SUM(F37:F38)</f>
        <v>3655000</v>
      </c>
      <c r="G36" s="766">
        <f>SUM(G37:G38)</f>
        <v>3655000</v>
      </c>
      <c r="H36" s="772">
        <f t="shared" si="0"/>
        <v>0</v>
      </c>
    </row>
    <row r="37" spans="1:8" x14ac:dyDescent="0.25">
      <c r="A37" s="222" t="s">
        <v>239</v>
      </c>
      <c r="B37" s="216"/>
      <c r="C37" s="231"/>
      <c r="D37" s="224"/>
      <c r="E37" s="224"/>
      <c r="F37" s="229"/>
      <c r="G37" s="759"/>
      <c r="H37" s="772">
        <f t="shared" si="0"/>
        <v>0</v>
      </c>
    </row>
    <row r="38" spans="1:8" x14ac:dyDescent="0.25">
      <c r="A38" s="222" t="s">
        <v>238</v>
      </c>
      <c r="B38" s="216"/>
      <c r="C38" s="231"/>
      <c r="D38" s="224"/>
      <c r="E38" s="224">
        <v>3655000</v>
      </c>
      <c r="F38" s="269">
        <v>3655000</v>
      </c>
      <c r="G38" s="767">
        <v>3655000</v>
      </c>
      <c r="H38" s="772">
        <f t="shared" si="0"/>
        <v>0</v>
      </c>
    </row>
    <row r="39" spans="1:8" x14ac:dyDescent="0.25">
      <c r="A39" s="215" t="s">
        <v>87</v>
      </c>
      <c r="B39" s="230"/>
      <c r="C39" s="231"/>
      <c r="D39" s="224"/>
      <c r="E39" s="218">
        <f>E41+E42+E43+E44+E45+E46+E47+E48+E52+E40</f>
        <v>2500000</v>
      </c>
      <c r="F39" s="268">
        <f>F41+F42+F43+F44+F45+F46+F47+F48+F52+F40</f>
        <v>2500000</v>
      </c>
      <c r="G39" s="766">
        <f>G41+G42+G43+G44+G45+G46+G47+G48+G52+G40</f>
        <v>2500000</v>
      </c>
      <c r="H39" s="772">
        <f t="shared" si="0"/>
        <v>0</v>
      </c>
    </row>
    <row r="40" spans="1:8" x14ac:dyDescent="0.25">
      <c r="A40" s="222" t="s">
        <v>440</v>
      </c>
      <c r="B40" s="230"/>
      <c r="C40" s="231"/>
      <c r="D40" s="224">
        <v>2500000</v>
      </c>
      <c r="E40" s="224">
        <v>2500000</v>
      </c>
      <c r="F40" s="269">
        <v>2500000</v>
      </c>
      <c r="G40" s="767">
        <v>2500000</v>
      </c>
      <c r="H40" s="772">
        <f t="shared" si="0"/>
        <v>0</v>
      </c>
    </row>
    <row r="41" spans="1:8" x14ac:dyDescent="0.25">
      <c r="A41" s="240" t="s">
        <v>379</v>
      </c>
      <c r="B41" s="230"/>
      <c r="C41" s="223"/>
      <c r="D41" s="224">
        <v>3000000</v>
      </c>
      <c r="E41" s="224">
        <v>0</v>
      </c>
      <c r="F41" s="269">
        <v>0</v>
      </c>
      <c r="G41" s="767">
        <v>0</v>
      </c>
      <c r="H41" s="772">
        <f t="shared" si="0"/>
        <v>0</v>
      </c>
    </row>
    <row r="42" spans="1:8" x14ac:dyDescent="0.25">
      <c r="A42" s="240" t="s">
        <v>380</v>
      </c>
      <c r="B42" s="230"/>
      <c r="C42" s="223"/>
      <c r="D42" s="224">
        <v>3000000</v>
      </c>
      <c r="E42" s="224">
        <v>0</v>
      </c>
      <c r="F42" s="229">
        <v>0</v>
      </c>
      <c r="G42" s="759">
        <v>0</v>
      </c>
      <c r="H42" s="772">
        <f t="shared" si="0"/>
        <v>0</v>
      </c>
    </row>
    <row r="43" spans="1:8" x14ac:dyDescent="0.25">
      <c r="A43" s="222"/>
      <c r="B43" s="230"/>
      <c r="C43" s="241"/>
      <c r="D43" s="224"/>
      <c r="E43" s="224"/>
      <c r="F43" s="229"/>
      <c r="G43" s="759"/>
      <c r="H43" s="772">
        <f t="shared" si="0"/>
        <v>0</v>
      </c>
    </row>
    <row r="44" spans="1:8" x14ac:dyDescent="0.25">
      <c r="A44" s="222"/>
      <c r="B44" s="230"/>
      <c r="C44" s="223"/>
      <c r="D44" s="224"/>
      <c r="E44" s="224"/>
      <c r="F44" s="229"/>
      <c r="G44" s="759"/>
      <c r="H44" s="772">
        <f t="shared" si="0"/>
        <v>0</v>
      </c>
    </row>
    <row r="45" spans="1:8" x14ac:dyDescent="0.25">
      <c r="A45" s="222" t="s">
        <v>88</v>
      </c>
      <c r="B45" s="230"/>
      <c r="C45" s="231"/>
      <c r="D45" s="224">
        <v>55360</v>
      </c>
      <c r="E45" s="224">
        <f>C45*D45</f>
        <v>0</v>
      </c>
      <c r="F45" s="229">
        <v>0</v>
      </c>
      <c r="G45" s="759">
        <v>0</v>
      </c>
      <c r="H45" s="772">
        <f t="shared" si="0"/>
        <v>0</v>
      </c>
    </row>
    <row r="46" spans="1:8" x14ac:dyDescent="0.25">
      <c r="A46" s="222" t="s">
        <v>381</v>
      </c>
      <c r="B46" s="230"/>
      <c r="C46" s="231"/>
      <c r="D46" s="224">
        <v>188500</v>
      </c>
      <c r="E46" s="224">
        <f>C46*D46</f>
        <v>0</v>
      </c>
      <c r="F46" s="229">
        <v>0</v>
      </c>
      <c r="G46" s="759">
        <v>0</v>
      </c>
      <c r="H46" s="772">
        <f t="shared" si="0"/>
        <v>0</v>
      </c>
    </row>
    <row r="47" spans="1:8" x14ac:dyDescent="0.25">
      <c r="A47" s="242" t="s">
        <v>382</v>
      </c>
      <c r="B47" s="230"/>
      <c r="C47" s="231"/>
      <c r="D47" s="224">
        <v>163500</v>
      </c>
      <c r="E47" s="224">
        <f>C47*D47</f>
        <v>0</v>
      </c>
      <c r="F47" s="229">
        <v>0</v>
      </c>
      <c r="G47" s="759">
        <v>0</v>
      </c>
      <c r="H47" s="772">
        <f t="shared" si="0"/>
        <v>0</v>
      </c>
    </row>
    <row r="48" spans="1:8" x14ac:dyDescent="0.25">
      <c r="A48" s="240" t="s">
        <v>89</v>
      </c>
      <c r="B48" s="243"/>
      <c r="C48" s="244"/>
      <c r="D48" s="245"/>
      <c r="E48" s="224">
        <f>E49+E50+E51</f>
        <v>0</v>
      </c>
      <c r="F48" s="229">
        <v>0</v>
      </c>
      <c r="G48" s="759">
        <v>0</v>
      </c>
      <c r="H48" s="772">
        <f t="shared" si="0"/>
        <v>0</v>
      </c>
    </row>
    <row r="49" spans="1:8" x14ac:dyDescent="0.25">
      <c r="A49" s="222" t="s">
        <v>244</v>
      </c>
      <c r="B49" s="230"/>
      <c r="C49" s="231"/>
      <c r="D49" s="224">
        <v>550000</v>
      </c>
      <c r="E49" s="224">
        <f>C49*D49</f>
        <v>0</v>
      </c>
      <c r="F49" s="229">
        <v>0</v>
      </c>
      <c r="G49" s="759">
        <v>0</v>
      </c>
      <c r="H49" s="772">
        <f t="shared" si="0"/>
        <v>0</v>
      </c>
    </row>
    <row r="50" spans="1:8" ht="31.5" x14ac:dyDescent="0.25">
      <c r="A50" s="242" t="s">
        <v>90</v>
      </c>
      <c r="B50" s="230"/>
      <c r="C50" s="231"/>
      <c r="D50" s="224">
        <v>220000</v>
      </c>
      <c r="E50" s="224">
        <f>C50*D50</f>
        <v>0</v>
      </c>
      <c r="F50" s="229">
        <v>0</v>
      </c>
      <c r="G50" s="759">
        <v>0</v>
      </c>
      <c r="H50" s="772">
        <f t="shared" si="0"/>
        <v>0</v>
      </c>
    </row>
    <row r="51" spans="1:8" x14ac:dyDescent="0.25">
      <c r="A51" s="236" t="s">
        <v>245</v>
      </c>
      <c r="B51" s="230"/>
      <c r="C51" s="231"/>
      <c r="D51" s="224">
        <v>550000</v>
      </c>
      <c r="E51" s="224">
        <f>C51*D51</f>
        <v>0</v>
      </c>
      <c r="F51" s="229">
        <v>0</v>
      </c>
      <c r="G51" s="759">
        <v>0</v>
      </c>
      <c r="H51" s="772">
        <f t="shared" si="0"/>
        <v>0</v>
      </c>
    </row>
    <row r="52" spans="1:8" x14ac:dyDescent="0.25">
      <c r="A52" s="240" t="s">
        <v>91</v>
      </c>
      <c r="B52" s="216"/>
      <c r="C52" s="231"/>
      <c r="D52" s="224"/>
      <c r="E52" s="224">
        <v>0</v>
      </c>
      <c r="F52" s="229">
        <v>0</v>
      </c>
      <c r="G52" s="759">
        <v>0</v>
      </c>
      <c r="H52" s="772">
        <f t="shared" si="0"/>
        <v>0</v>
      </c>
    </row>
    <row r="53" spans="1:8" x14ac:dyDescent="0.25">
      <c r="A53" s="222" t="s">
        <v>92</v>
      </c>
      <c r="B53" s="230"/>
      <c r="C53" s="231"/>
      <c r="D53" s="224">
        <v>494100</v>
      </c>
      <c r="E53" s="224">
        <f>C53*D53</f>
        <v>0</v>
      </c>
      <c r="F53" s="229">
        <v>0</v>
      </c>
      <c r="G53" s="759">
        <v>0</v>
      </c>
      <c r="H53" s="772">
        <f t="shared" si="0"/>
        <v>0</v>
      </c>
    </row>
    <row r="54" spans="1:8" x14ac:dyDescent="0.25">
      <c r="A54" s="222" t="s">
        <v>93</v>
      </c>
      <c r="B54" s="230"/>
      <c r="C54" s="231"/>
      <c r="D54" s="224">
        <v>518805</v>
      </c>
      <c r="E54" s="224">
        <v>0</v>
      </c>
      <c r="F54" s="229">
        <v>0</v>
      </c>
      <c r="G54" s="759">
        <v>0</v>
      </c>
      <c r="H54" s="772">
        <f t="shared" si="0"/>
        <v>0</v>
      </c>
    </row>
    <row r="55" spans="1:8" ht="31.5" x14ac:dyDescent="0.25">
      <c r="A55" s="242" t="s">
        <v>384</v>
      </c>
      <c r="B55" s="230"/>
      <c r="C55" s="231"/>
      <c r="D55" s="224">
        <v>1508760</v>
      </c>
      <c r="E55" s="224">
        <v>0</v>
      </c>
      <c r="F55" s="229">
        <v>0</v>
      </c>
      <c r="G55" s="759">
        <v>0</v>
      </c>
      <c r="H55" s="772">
        <f t="shared" si="0"/>
        <v>0</v>
      </c>
    </row>
    <row r="56" spans="1:8" x14ac:dyDescent="0.25">
      <c r="A56" s="215" t="s">
        <v>94</v>
      </c>
      <c r="B56" s="216"/>
      <c r="C56" s="246"/>
      <c r="D56" s="218">
        <v>1632000</v>
      </c>
      <c r="E56" s="218">
        <f>E57+E58+E59</f>
        <v>1213754</v>
      </c>
      <c r="F56" s="268">
        <f>F57+F58+F59</f>
        <v>1213754</v>
      </c>
      <c r="G56" s="766">
        <f>G57+G58+G59</f>
        <v>1213754</v>
      </c>
      <c r="H56" s="772">
        <f t="shared" si="0"/>
        <v>0</v>
      </c>
    </row>
    <row r="57" spans="1:8" x14ac:dyDescent="0.25">
      <c r="A57" s="222" t="s">
        <v>95</v>
      </c>
      <c r="B57" s="230"/>
      <c r="C57" s="230"/>
      <c r="D57" s="224">
        <v>1632000</v>
      </c>
      <c r="E57" s="224">
        <v>783360</v>
      </c>
      <c r="F57" s="269">
        <v>783360</v>
      </c>
      <c r="G57" s="767">
        <v>783360</v>
      </c>
      <c r="H57" s="772">
        <f t="shared" si="0"/>
        <v>0</v>
      </c>
    </row>
    <row r="58" spans="1:8" x14ac:dyDescent="0.25">
      <c r="A58" s="222" t="s">
        <v>96</v>
      </c>
      <c r="B58" s="230"/>
      <c r="C58" s="247"/>
      <c r="D58" s="224"/>
      <c r="E58" s="224">
        <v>430394</v>
      </c>
      <c r="F58" s="269">
        <v>430394</v>
      </c>
      <c r="G58" s="767">
        <v>430394</v>
      </c>
      <c r="H58" s="772">
        <f t="shared" si="0"/>
        <v>0</v>
      </c>
    </row>
    <row r="59" spans="1:8" x14ac:dyDescent="0.25">
      <c r="A59" s="222" t="s">
        <v>383</v>
      </c>
      <c r="B59" s="216"/>
      <c r="C59" s="247"/>
      <c r="D59" s="224"/>
      <c r="E59" s="224">
        <v>0</v>
      </c>
      <c r="F59" s="229">
        <v>0</v>
      </c>
      <c r="G59" s="759">
        <v>0</v>
      </c>
      <c r="H59" s="772">
        <f t="shared" si="0"/>
        <v>0</v>
      </c>
    </row>
    <row r="60" spans="1:8" x14ac:dyDescent="0.25">
      <c r="A60" s="222"/>
      <c r="B60" s="230"/>
      <c r="C60" s="230"/>
      <c r="D60" s="224"/>
      <c r="E60" s="224"/>
      <c r="F60" s="229"/>
      <c r="G60" s="759"/>
      <c r="H60" s="772">
        <f t="shared" si="0"/>
        <v>0</v>
      </c>
    </row>
    <row r="61" spans="1:8" x14ac:dyDescent="0.25">
      <c r="A61" s="222"/>
      <c r="B61" s="230"/>
      <c r="C61" s="230"/>
      <c r="D61" s="224"/>
      <c r="E61" s="248"/>
      <c r="F61" s="229"/>
      <c r="G61" s="759"/>
      <c r="H61" s="772">
        <f t="shared" si="0"/>
        <v>0</v>
      </c>
    </row>
    <row r="62" spans="1:8" x14ac:dyDescent="0.25">
      <c r="A62" s="249" t="s">
        <v>97</v>
      </c>
      <c r="B62" s="250"/>
      <c r="C62" s="250"/>
      <c r="D62" s="250"/>
      <c r="E62" s="235">
        <f>E63</f>
        <v>1200000</v>
      </c>
      <c r="F62" s="266">
        <f>F63</f>
        <v>1200000</v>
      </c>
      <c r="G62" s="762">
        <f>G63</f>
        <v>1200000</v>
      </c>
      <c r="H62" s="772">
        <f t="shared" si="0"/>
        <v>0</v>
      </c>
    </row>
    <row r="63" spans="1:8" x14ac:dyDescent="0.25">
      <c r="A63" s="251" t="s">
        <v>98</v>
      </c>
      <c r="B63" s="231"/>
      <c r="C63" s="231"/>
      <c r="D63" s="224">
        <v>1140</v>
      </c>
      <c r="E63" s="232">
        <v>1200000</v>
      </c>
      <c r="F63" s="264">
        <v>1200000</v>
      </c>
      <c r="G63" s="760">
        <v>1200000</v>
      </c>
      <c r="H63" s="772">
        <f t="shared" si="0"/>
        <v>0</v>
      </c>
    </row>
    <row r="64" spans="1:8" x14ac:dyDescent="0.25">
      <c r="A64" s="236" t="s">
        <v>3</v>
      </c>
      <c r="B64" s="231"/>
      <c r="C64" s="231"/>
      <c r="D64" s="224"/>
      <c r="E64" s="232"/>
      <c r="F64" s="252"/>
      <c r="G64" s="768"/>
      <c r="H64" s="772">
        <f t="shared" si="0"/>
        <v>0</v>
      </c>
    </row>
    <row r="65" spans="1:9" x14ac:dyDescent="0.25">
      <c r="A65" s="253"/>
      <c r="B65" s="254"/>
      <c r="C65" s="254"/>
      <c r="D65" s="255"/>
      <c r="E65" s="256"/>
      <c r="F65" s="270"/>
      <c r="G65" s="769"/>
      <c r="H65" s="772">
        <f t="shared" si="0"/>
        <v>0</v>
      </c>
    </row>
    <row r="66" spans="1:9" s="257" customFormat="1" ht="31.5" x14ac:dyDescent="0.25">
      <c r="A66" s="259" t="s">
        <v>535</v>
      </c>
      <c r="B66" s="217"/>
      <c r="C66" s="217"/>
      <c r="D66" s="218"/>
      <c r="E66" s="235"/>
      <c r="F66" s="271">
        <f>F67</f>
        <v>26132</v>
      </c>
      <c r="G66" s="770">
        <f>G67</f>
        <v>26132</v>
      </c>
      <c r="H66" s="772">
        <f t="shared" si="0"/>
        <v>0</v>
      </c>
      <c r="I66" s="214"/>
    </row>
    <row r="67" spans="1:9" s="239" customFormat="1" x14ac:dyDescent="0.25">
      <c r="A67" s="280" t="s">
        <v>533</v>
      </c>
      <c r="B67" s="254"/>
      <c r="C67" s="231"/>
      <c r="D67" s="231"/>
      <c r="E67" s="231"/>
      <c r="F67" s="168">
        <v>26132</v>
      </c>
      <c r="G67" s="724">
        <v>26132</v>
      </c>
      <c r="H67" s="772">
        <f t="shared" si="0"/>
        <v>0</v>
      </c>
    </row>
    <row r="68" spans="1:9" s="239" customFormat="1" ht="31.5" x14ac:dyDescent="0.25">
      <c r="A68" s="776" t="s">
        <v>578</v>
      </c>
      <c r="B68" s="254"/>
      <c r="C68" s="281"/>
      <c r="D68" s="281"/>
      <c r="E68" s="281"/>
      <c r="F68" s="182">
        <f>F69+F70</f>
        <v>0</v>
      </c>
      <c r="G68" s="780">
        <f>G69+G70</f>
        <v>1463748</v>
      </c>
      <c r="H68" s="781">
        <f t="shared" si="0"/>
        <v>1463748</v>
      </c>
    </row>
    <row r="69" spans="1:9" s="239" customFormat="1" x14ac:dyDescent="0.25">
      <c r="A69" s="280" t="s">
        <v>579</v>
      </c>
      <c r="B69" s="254"/>
      <c r="C69" s="281"/>
      <c r="D69" s="281"/>
      <c r="E69" s="281"/>
      <c r="F69" s="182"/>
      <c r="G69" s="782">
        <f>215209+1075600</f>
        <v>1290809</v>
      </c>
      <c r="H69" s="772">
        <f t="shared" si="0"/>
        <v>1290809</v>
      </c>
    </row>
    <row r="70" spans="1:9" ht="16.5" thickBot="1" x14ac:dyDescent="0.3">
      <c r="A70" s="777" t="s">
        <v>534</v>
      </c>
      <c r="B70" s="746"/>
      <c r="C70" s="746"/>
      <c r="D70" s="746"/>
      <c r="E70" s="746">
        <v>0</v>
      </c>
      <c r="F70" s="779">
        <v>0</v>
      </c>
      <c r="G70" s="778">
        <v>172939</v>
      </c>
      <c r="H70" s="774">
        <f>G70-F70</f>
        <v>172939</v>
      </c>
    </row>
    <row r="71" spans="1:9" ht="16.5" thickBot="1" x14ac:dyDescent="0.3">
      <c r="A71" s="282" t="s">
        <v>100</v>
      </c>
      <c r="B71" s="283"/>
      <c r="C71" s="283"/>
      <c r="D71" s="283"/>
      <c r="E71" s="284">
        <f>E62+E35+E33+E5+E66</f>
        <v>25156196</v>
      </c>
      <c r="F71" s="285">
        <f>F62+F35+F33+F5+F66</f>
        <v>25389176</v>
      </c>
      <c r="G71" s="771">
        <f>G62+G35+G33+G5+G66+G68</f>
        <v>27679985</v>
      </c>
      <c r="H71" s="775">
        <f>G71-F71</f>
        <v>2290809</v>
      </c>
    </row>
    <row r="72" spans="1:9" x14ac:dyDescent="0.25">
      <c r="F72" s="258">
        <f>F71-D71</f>
        <v>25389176</v>
      </c>
      <c r="G72" s="258">
        <f>G71-F71</f>
        <v>2290809</v>
      </c>
    </row>
    <row r="73" spans="1:9" x14ac:dyDescent="0.25">
      <c r="F73" s="258"/>
      <c r="G73" s="258"/>
    </row>
  </sheetData>
  <mergeCells count="9">
    <mergeCell ref="A1:H1"/>
    <mergeCell ref="H3:H4"/>
    <mergeCell ref="G3:G4"/>
    <mergeCell ref="A3:A4"/>
    <mergeCell ref="B3:B4"/>
    <mergeCell ref="C3:C4"/>
    <mergeCell ref="D3:D4"/>
    <mergeCell ref="E3:E4"/>
    <mergeCell ref="F3:F4"/>
  </mergeCells>
  <phoneticPr fontId="21" type="noConversion"/>
  <printOptions horizontalCentered="1" verticalCentered="1"/>
  <pageMargins left="0.70866141732283472" right="0.70866141732283472" top="0.94488188976377963" bottom="0.74803149606299213" header="0.51181102362204722" footer="0.31496062992125984"/>
  <pageSetup paperSize="9" scale="40" orientation="landscape" r:id="rId1"/>
  <headerFooter>
    <oddHeader>&amp;C&amp;"Times New Roman,Félkövér"&amp;12 2/a. melléklet a 11/2017. (IX. 29.) önkormányzati rendelethez
Az önkormányzat 2017. évi költségvetéséről szóló 2/2017. (II. 15.) önkormányzati rendelet 2/a mellékletének helyébe a következő 2/a melléklet lép: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50"/>
  <sheetViews>
    <sheetView view="pageLayout" zoomScaleNormal="75" zoomScaleSheetLayoutView="80" workbookViewId="0">
      <selection activeCell="A2" sqref="A2:E3"/>
    </sheetView>
  </sheetViews>
  <sheetFormatPr defaultColWidth="9.140625" defaultRowHeight="15.75" x14ac:dyDescent="0.25"/>
  <cols>
    <col min="1" max="1" width="45.85546875" style="197" bestFit="1" customWidth="1"/>
    <col min="2" max="5" width="15.7109375" style="197" customWidth="1"/>
    <col min="6" max="6" width="11.7109375" style="197" customWidth="1"/>
    <col min="7" max="7" width="10.140625" style="197" bestFit="1" customWidth="1"/>
    <col min="8" max="8" width="10.7109375" style="197" customWidth="1"/>
    <col min="9" max="16384" width="9.140625" style="197"/>
  </cols>
  <sheetData>
    <row r="1" spans="1:7" ht="9.75" customHeight="1" thickBot="1" x14ac:dyDescent="0.3"/>
    <row r="2" spans="1:7" ht="29.25" customHeight="1" x14ac:dyDescent="0.25">
      <c r="A2" s="842" t="s">
        <v>543</v>
      </c>
      <c r="B2" s="843"/>
      <c r="C2" s="843"/>
      <c r="D2" s="843"/>
      <c r="E2" s="844"/>
    </row>
    <row r="3" spans="1:7" ht="16.5" thickBot="1" x14ac:dyDescent="0.3">
      <c r="A3" s="845"/>
      <c r="B3" s="846"/>
      <c r="C3" s="846"/>
      <c r="D3" s="846"/>
      <c r="E3" s="847"/>
    </row>
    <row r="4" spans="1:7" ht="16.5" thickBot="1" x14ac:dyDescent="0.3"/>
    <row r="5" spans="1:7" ht="51.75" customHeight="1" thickBot="1" x14ac:dyDescent="0.3">
      <c r="A5" s="192" t="s">
        <v>234</v>
      </c>
      <c r="B5" s="192" t="s">
        <v>529</v>
      </c>
      <c r="C5" s="192" t="s">
        <v>530</v>
      </c>
      <c r="D5" s="731" t="s">
        <v>549</v>
      </c>
      <c r="E5" s="193" t="s">
        <v>531</v>
      </c>
    </row>
    <row r="6" spans="1:7" x14ac:dyDescent="0.25">
      <c r="A6" s="33" t="s">
        <v>388</v>
      </c>
      <c r="B6" s="205"/>
      <c r="C6" s="205"/>
      <c r="D6" s="735"/>
      <c r="E6" s="206"/>
    </row>
    <row r="7" spans="1:7" x14ac:dyDescent="0.25">
      <c r="A7" s="194" t="s">
        <v>389</v>
      </c>
      <c r="B7" s="200">
        <f>7764030+800000+80000+85000+5903720+600000+250000</f>
        <v>15482750</v>
      </c>
      <c r="C7" s="200">
        <f>B7+1793818</f>
        <v>17276568</v>
      </c>
      <c r="D7" s="733">
        <f>C7+286875+177500+30000</f>
        <v>17770943</v>
      </c>
      <c r="E7" s="201">
        <f>D7-C7</f>
        <v>494375</v>
      </c>
      <c r="G7" s="202"/>
    </row>
    <row r="8" spans="1:7" x14ac:dyDescent="0.25">
      <c r="A8" s="194" t="s">
        <v>390</v>
      </c>
      <c r="B8" s="200">
        <v>3800000</v>
      </c>
      <c r="C8" s="200">
        <f>B8-156863</f>
        <v>3643137</v>
      </c>
      <c r="D8" s="733">
        <f>C8+63114+39050+14000</f>
        <v>3759301</v>
      </c>
      <c r="E8" s="201">
        <f>D8-C8</f>
        <v>116164</v>
      </c>
    </row>
    <row r="9" spans="1:7" x14ac:dyDescent="0.25">
      <c r="A9" s="194" t="s">
        <v>391</v>
      </c>
      <c r="B9" s="200">
        <f>SUM(B11:B28)</f>
        <v>32296000</v>
      </c>
      <c r="C9" s="200">
        <f>SUM(C11:C12,C13:C21,C22,C23:C25,C26:C28)</f>
        <v>33249503</v>
      </c>
      <c r="D9" s="200">
        <f>SUM(D11:D12,D13:D21,D22,D23:D25,D26:D28)</f>
        <v>34356503</v>
      </c>
      <c r="E9" s="201">
        <f>D9-C9</f>
        <v>1107000</v>
      </c>
    </row>
    <row r="10" spans="1:7" x14ac:dyDescent="0.25">
      <c r="A10" s="34" t="s">
        <v>392</v>
      </c>
      <c r="B10" s="198"/>
      <c r="C10" s="198"/>
      <c r="D10" s="732"/>
      <c r="E10" s="199"/>
    </row>
    <row r="11" spans="1:7" x14ac:dyDescent="0.25">
      <c r="A11" s="89" t="s">
        <v>400</v>
      </c>
      <c r="B11" s="198">
        <v>90000</v>
      </c>
      <c r="C11" s="198">
        <v>90000</v>
      </c>
      <c r="D11" s="732">
        <f>C11</f>
        <v>90000</v>
      </c>
      <c r="E11" s="199">
        <f>D11-C11</f>
        <v>0</v>
      </c>
    </row>
    <row r="12" spans="1:7" s="213" customFormat="1" x14ac:dyDescent="0.25">
      <c r="A12" s="211" t="s">
        <v>401</v>
      </c>
      <c r="B12" s="212">
        <v>2500000</v>
      </c>
      <c r="C12" s="212">
        <f>B12+51990</f>
        <v>2551990</v>
      </c>
      <c r="D12" s="734">
        <f>C12+454000</f>
        <v>3005990</v>
      </c>
      <c r="E12" s="199">
        <f t="shared" ref="E12:E27" si="0">D12-C12</f>
        <v>454000</v>
      </c>
      <c r="F12" s="197" t="s">
        <v>576</v>
      </c>
    </row>
    <row r="13" spans="1:7" x14ac:dyDescent="0.25">
      <c r="A13" s="89" t="s">
        <v>402</v>
      </c>
      <c r="B13" s="198">
        <v>0</v>
      </c>
      <c r="C13" s="198">
        <v>0</v>
      </c>
      <c r="D13" s="732">
        <v>0</v>
      </c>
      <c r="E13" s="199">
        <f t="shared" si="0"/>
        <v>0</v>
      </c>
    </row>
    <row r="14" spans="1:7" ht="15.75" customHeight="1" x14ac:dyDescent="0.25">
      <c r="A14" s="89" t="s">
        <v>403</v>
      </c>
      <c r="B14" s="198">
        <v>750000</v>
      </c>
      <c r="C14" s="198">
        <v>900000</v>
      </c>
      <c r="D14" s="732">
        <f>C14</f>
        <v>900000</v>
      </c>
      <c r="E14" s="199">
        <f t="shared" si="0"/>
        <v>0</v>
      </c>
      <c r="G14" s="202"/>
    </row>
    <row r="15" spans="1:7" x14ac:dyDescent="0.25">
      <c r="A15" s="89" t="s">
        <v>404</v>
      </c>
      <c r="B15" s="198">
        <v>750000</v>
      </c>
      <c r="C15" s="198">
        <v>750000</v>
      </c>
      <c r="D15" s="732">
        <f>C15</f>
        <v>750000</v>
      </c>
      <c r="E15" s="199">
        <f t="shared" si="0"/>
        <v>0</v>
      </c>
    </row>
    <row r="16" spans="1:7" x14ac:dyDescent="0.25">
      <c r="A16" s="89" t="s">
        <v>405</v>
      </c>
      <c r="B16" s="198">
        <v>4500000</v>
      </c>
      <c r="C16" s="198">
        <v>4500000</v>
      </c>
      <c r="D16" s="732">
        <f>C16</f>
        <v>4500000</v>
      </c>
      <c r="E16" s="199">
        <f t="shared" si="0"/>
        <v>0</v>
      </c>
    </row>
    <row r="17" spans="1:7" x14ac:dyDescent="0.25">
      <c r="A17" s="89" t="s">
        <v>406</v>
      </c>
      <c r="B17" s="198">
        <v>2500000</v>
      </c>
      <c r="C17" s="198">
        <v>2500000</v>
      </c>
      <c r="D17" s="732">
        <f>C17</f>
        <v>2500000</v>
      </c>
      <c r="E17" s="199">
        <f t="shared" si="0"/>
        <v>0</v>
      </c>
    </row>
    <row r="18" spans="1:7" x14ac:dyDescent="0.25">
      <c r="A18" s="89" t="s">
        <v>409</v>
      </c>
      <c r="B18" s="198">
        <v>0</v>
      </c>
      <c r="C18" s="198">
        <v>0</v>
      </c>
      <c r="D18" s="732">
        <v>0</v>
      </c>
      <c r="E18" s="199">
        <f t="shared" si="0"/>
        <v>0</v>
      </c>
    </row>
    <row r="19" spans="1:7" x14ac:dyDescent="0.25">
      <c r="A19" s="89" t="s">
        <v>407</v>
      </c>
      <c r="B19" s="198">
        <v>3500000</v>
      </c>
      <c r="C19" s="198">
        <v>3500000</v>
      </c>
      <c r="D19" s="732">
        <f t="shared" ref="D19:D27" si="1">C19</f>
        <v>3500000</v>
      </c>
      <c r="E19" s="199">
        <f t="shared" si="0"/>
        <v>0</v>
      </c>
    </row>
    <row r="20" spans="1:7" x14ac:dyDescent="0.25">
      <c r="A20" s="89" t="s">
        <v>408</v>
      </c>
      <c r="B20" s="198">
        <v>2885000</v>
      </c>
      <c r="C20" s="198">
        <v>2885000</v>
      </c>
      <c r="D20" s="732">
        <f t="shared" si="1"/>
        <v>2885000</v>
      </c>
      <c r="E20" s="199">
        <f t="shared" si="0"/>
        <v>0</v>
      </c>
    </row>
    <row r="21" spans="1:7" s="213" customFormat="1" ht="31.5" x14ac:dyDescent="0.25">
      <c r="A21" s="211" t="s">
        <v>410</v>
      </c>
      <c r="B21" s="212">
        <v>2000000</v>
      </c>
      <c r="C21" s="212">
        <f>B21+275000</f>
        <v>2275000</v>
      </c>
      <c r="D21" s="732">
        <f t="shared" si="1"/>
        <v>2275000</v>
      </c>
      <c r="E21" s="199">
        <f t="shared" si="0"/>
        <v>0</v>
      </c>
      <c r="F21" s="197"/>
    </row>
    <row r="22" spans="1:7" s="213" customFormat="1" x14ac:dyDescent="0.25">
      <c r="A22" s="211" t="s">
        <v>411</v>
      </c>
      <c r="B22" s="212">
        <v>5500000</v>
      </c>
      <c r="C22" s="212">
        <f>B22+273800</f>
        <v>5773800</v>
      </c>
      <c r="D22" s="734">
        <f t="shared" si="1"/>
        <v>5773800</v>
      </c>
      <c r="E22" s="199">
        <f t="shared" si="0"/>
        <v>0</v>
      </c>
      <c r="F22" s="197"/>
    </row>
    <row r="23" spans="1:7" x14ac:dyDescent="0.25">
      <c r="A23" s="89" t="s">
        <v>412</v>
      </c>
      <c r="B23" s="198">
        <v>300000</v>
      </c>
      <c r="C23" s="198">
        <v>300000</v>
      </c>
      <c r="D23" s="732">
        <f t="shared" si="1"/>
        <v>300000</v>
      </c>
      <c r="E23" s="199">
        <f t="shared" si="0"/>
        <v>0</v>
      </c>
    </row>
    <row r="24" spans="1:7" x14ac:dyDescent="0.25">
      <c r="A24" s="89" t="s">
        <v>413</v>
      </c>
      <c r="B24" s="198">
        <v>120000</v>
      </c>
      <c r="C24" s="198">
        <v>120000</v>
      </c>
      <c r="D24" s="732">
        <f t="shared" si="1"/>
        <v>120000</v>
      </c>
      <c r="E24" s="199">
        <f t="shared" si="0"/>
        <v>0</v>
      </c>
    </row>
    <row r="25" spans="1:7" s="213" customFormat="1" ht="31.5" x14ac:dyDescent="0.25">
      <c r="A25" s="211" t="s">
        <v>414</v>
      </c>
      <c r="B25" s="212">
        <v>5100000</v>
      </c>
      <c r="C25" s="212">
        <f>B25+162213+40500</f>
        <v>5302713</v>
      </c>
      <c r="D25" s="734">
        <f>C25+123000</f>
        <v>5425713</v>
      </c>
      <c r="E25" s="199">
        <f t="shared" si="0"/>
        <v>123000</v>
      </c>
      <c r="F25" s="197" t="s">
        <v>576</v>
      </c>
    </row>
    <row r="26" spans="1:7" x14ac:dyDescent="0.25">
      <c r="A26" s="89" t="s">
        <v>415</v>
      </c>
      <c r="B26" s="198">
        <v>1400000</v>
      </c>
      <c r="C26" s="198">
        <v>1400000</v>
      </c>
      <c r="D26" s="732">
        <f t="shared" si="1"/>
        <v>1400000</v>
      </c>
      <c r="E26" s="199">
        <f t="shared" si="0"/>
        <v>0</v>
      </c>
    </row>
    <row r="27" spans="1:7" x14ac:dyDescent="0.25">
      <c r="A27" s="89" t="s">
        <v>454</v>
      </c>
      <c r="B27" s="198">
        <v>1000</v>
      </c>
      <c r="C27" s="198">
        <v>1000</v>
      </c>
      <c r="D27" s="198">
        <f t="shared" si="1"/>
        <v>1000</v>
      </c>
      <c r="E27" s="199">
        <f t="shared" si="0"/>
        <v>0</v>
      </c>
    </row>
    <row r="28" spans="1:7" x14ac:dyDescent="0.25">
      <c r="A28" s="89" t="s">
        <v>416</v>
      </c>
      <c r="B28" s="198">
        <v>400000</v>
      </c>
      <c r="C28" s="198">
        <v>400000</v>
      </c>
      <c r="D28" s="198">
        <f>C28+530000</f>
        <v>930000</v>
      </c>
      <c r="E28" s="199">
        <f>D28-C28</f>
        <v>530000</v>
      </c>
    </row>
    <row r="29" spans="1:7" ht="32.25" thickBot="1" x14ac:dyDescent="0.3">
      <c r="A29" s="741" t="s">
        <v>568</v>
      </c>
      <c r="B29" s="742">
        <v>0</v>
      </c>
      <c r="C29" s="742">
        <v>0</v>
      </c>
      <c r="D29" s="742">
        <v>530000</v>
      </c>
      <c r="E29" s="743">
        <f>D29-C29</f>
        <v>530000</v>
      </c>
    </row>
    <row r="30" spans="1:7" ht="16.5" thickBot="1" x14ac:dyDescent="0.3"/>
    <row r="31" spans="1:7" x14ac:dyDescent="0.25">
      <c r="A31" s="33" t="s">
        <v>560</v>
      </c>
      <c r="B31" s="205"/>
      <c r="C31" s="205"/>
      <c r="D31" s="735"/>
      <c r="E31" s="206"/>
    </row>
    <row r="32" spans="1:7" ht="31.5" x14ac:dyDescent="0.25">
      <c r="A32" s="35" t="s">
        <v>393</v>
      </c>
      <c r="B32" s="198">
        <f>'4. sz. tábla'!B5</f>
        <v>12458749</v>
      </c>
      <c r="C32" s="198">
        <f>'4. sz. tábla'!C5</f>
        <v>12379849</v>
      </c>
      <c r="D32" s="198">
        <f>'4. sz. tábla'!D5</f>
        <v>11950135</v>
      </c>
      <c r="E32" s="199">
        <f>D32-C32</f>
        <v>-429714</v>
      </c>
      <c r="G32" s="202"/>
    </row>
    <row r="33" spans="1:5" ht="31.5" x14ac:dyDescent="0.25">
      <c r="A33" s="35" t="s">
        <v>387</v>
      </c>
      <c r="B33" s="198">
        <f>'4. sz. tábla'!B15</f>
        <v>644000</v>
      </c>
      <c r="C33" s="198">
        <f>'4. sz. tábla'!C15</f>
        <v>830000</v>
      </c>
      <c r="D33" s="198">
        <f>'4. sz. tábla'!D15</f>
        <v>300000</v>
      </c>
      <c r="E33" s="199">
        <f>D33-C33</f>
        <v>-530000</v>
      </c>
    </row>
    <row r="34" spans="1:5" ht="32.25" thickBot="1" x14ac:dyDescent="0.3">
      <c r="A34" s="35" t="s">
        <v>394</v>
      </c>
      <c r="B34" s="198">
        <v>0</v>
      </c>
      <c r="C34" s="198">
        <v>27813</v>
      </c>
      <c r="D34" s="198">
        <v>27813</v>
      </c>
      <c r="E34" s="199">
        <f>D34-C34</f>
        <v>0</v>
      </c>
    </row>
    <row r="35" spans="1:5" ht="16.5" thickBot="1" x14ac:dyDescent="0.3">
      <c r="A35" s="195" t="s">
        <v>395</v>
      </c>
      <c r="B35" s="207">
        <f>SUM(B32:B34)</f>
        <v>13102749</v>
      </c>
      <c r="C35" s="207">
        <f>SUM(C32:C34)</f>
        <v>13237662</v>
      </c>
      <c r="D35" s="207">
        <f>SUM(D32:D34)</f>
        <v>12277948</v>
      </c>
      <c r="E35" s="208">
        <f>SUM(E32:E34)</f>
        <v>-959714</v>
      </c>
    </row>
    <row r="36" spans="1:5" ht="14.25" customHeight="1" thickBot="1" x14ac:dyDescent="0.3"/>
    <row r="37" spans="1:5" x14ac:dyDescent="0.25">
      <c r="A37" s="88" t="s">
        <v>396</v>
      </c>
      <c r="B37" s="205"/>
      <c r="C37" s="205"/>
      <c r="D37" s="735"/>
      <c r="E37" s="206"/>
    </row>
    <row r="38" spans="1:5" x14ac:dyDescent="0.25">
      <c r="A38" s="34" t="s">
        <v>109</v>
      </c>
      <c r="B38" s="198"/>
      <c r="C38" s="198"/>
      <c r="D38" s="732"/>
      <c r="E38" s="199"/>
    </row>
    <row r="39" spans="1:5" x14ac:dyDescent="0.25">
      <c r="A39" s="34" t="s">
        <v>110</v>
      </c>
      <c r="B39" s="198"/>
      <c r="C39" s="198"/>
      <c r="D39" s="732"/>
      <c r="E39" s="199"/>
    </row>
    <row r="40" spans="1:5" ht="31.5" x14ac:dyDescent="0.25">
      <c r="A40" s="34" t="s">
        <v>505</v>
      </c>
      <c r="B40" s="198">
        <f>3665000-734000</f>
        <v>2931000</v>
      </c>
      <c r="C40" s="198">
        <v>2931000</v>
      </c>
      <c r="D40" s="198">
        <f>2931000-300000</f>
        <v>2631000</v>
      </c>
      <c r="E40" s="199">
        <f>D40-C40</f>
        <v>-300000</v>
      </c>
    </row>
    <row r="41" spans="1:5" x14ac:dyDescent="0.25">
      <c r="A41" s="34" t="s">
        <v>240</v>
      </c>
      <c r="B41" s="198"/>
      <c r="C41" s="198"/>
      <c r="D41" s="732"/>
      <c r="E41" s="199"/>
    </row>
    <row r="42" spans="1:5" x14ac:dyDescent="0.25">
      <c r="A42" s="34" t="s">
        <v>438</v>
      </c>
      <c r="B42" s="198"/>
      <c r="C42" s="198"/>
      <c r="D42" s="732"/>
      <c r="E42" s="199"/>
    </row>
    <row r="43" spans="1:5" x14ac:dyDescent="0.25">
      <c r="A43" s="34" t="s">
        <v>111</v>
      </c>
      <c r="B43" s="198">
        <v>100000</v>
      </c>
      <c r="C43" s="198">
        <v>100000</v>
      </c>
      <c r="D43" s="198">
        <v>100000</v>
      </c>
      <c r="E43" s="199"/>
    </row>
    <row r="44" spans="1:5" x14ac:dyDescent="0.25">
      <c r="A44" s="34" t="s">
        <v>112</v>
      </c>
      <c r="B44" s="198"/>
      <c r="C44" s="198"/>
      <c r="D44" s="732"/>
      <c r="E44" s="199"/>
    </row>
    <row r="45" spans="1:5" x14ac:dyDescent="0.25">
      <c r="A45" s="34" t="s">
        <v>397</v>
      </c>
      <c r="B45" s="198"/>
      <c r="C45" s="198"/>
      <c r="D45" s="732"/>
      <c r="E45" s="199"/>
    </row>
    <row r="46" spans="1:5" x14ac:dyDescent="0.25">
      <c r="A46" s="34" t="s">
        <v>455</v>
      </c>
      <c r="B46" s="209">
        <v>342000</v>
      </c>
      <c r="C46" s="209">
        <v>342000</v>
      </c>
      <c r="D46" s="209">
        <v>342000</v>
      </c>
      <c r="E46" s="210"/>
    </row>
    <row r="47" spans="1:5" ht="32.25" thickBot="1" x14ac:dyDescent="0.3">
      <c r="A47" s="196" t="s">
        <v>417</v>
      </c>
      <c r="B47" s="203">
        <v>577000</v>
      </c>
      <c r="C47" s="203">
        <v>577000</v>
      </c>
      <c r="D47" s="203">
        <v>0</v>
      </c>
      <c r="E47" s="204">
        <f>D47-C47</f>
        <v>-577000</v>
      </c>
    </row>
    <row r="48" spans="1:5" ht="16.5" thickBot="1" x14ac:dyDescent="0.3">
      <c r="A48" s="195" t="s">
        <v>398</v>
      </c>
      <c r="B48" s="207">
        <f>SUM(B38:B47)</f>
        <v>3950000</v>
      </c>
      <c r="C48" s="207">
        <f>SUM(C38:C47)</f>
        <v>3950000</v>
      </c>
      <c r="D48" s="207">
        <f>SUM(D38:D47)</f>
        <v>3073000</v>
      </c>
      <c r="E48" s="207">
        <f>SUM(E38:E47)</f>
        <v>-877000</v>
      </c>
    </row>
    <row r="49" spans="1:5" ht="16.5" thickBot="1" x14ac:dyDescent="0.3"/>
    <row r="50" spans="1:5" ht="16.5" thickBot="1" x14ac:dyDescent="0.3">
      <c r="A50" s="195" t="s">
        <v>399</v>
      </c>
      <c r="B50" s="207">
        <f>B7+B8+B9+B35+B48</f>
        <v>68631499</v>
      </c>
      <c r="C50" s="207">
        <f>C7+C8+C9+C35+C48</f>
        <v>71356870</v>
      </c>
      <c r="D50" s="207">
        <f>D7+D8+D9+D35+D48</f>
        <v>71237695</v>
      </c>
      <c r="E50" s="208">
        <f>E7+E8+E9+E35+E48</f>
        <v>-119175</v>
      </c>
    </row>
  </sheetData>
  <sheetProtection selectLockedCells="1" selectUnlockedCells="1"/>
  <mergeCells count="1">
    <mergeCell ref="A2:E3"/>
  </mergeCells>
  <phoneticPr fontId="21" type="noConversion"/>
  <printOptions horizontalCentered="1"/>
  <pageMargins left="0.70866141732283472" right="0.74803149606299213" top="1.1811023622047245" bottom="0.98425196850393704" header="0.51181102362204722" footer="0.51181102362204722"/>
  <pageSetup paperSize="9" scale="73" firstPageNumber="0" orientation="portrait" r:id="rId1"/>
  <headerFooter alignWithMargins="0">
    <oddHeader>&amp;C&amp;"Times New Roman,Félkövér"&amp;12 3. melléklet a 11/2017. (IX. 29.) önkormányzati rendelethez
Az önkormányzat 2017. évi költségvetéséről szóló 2/2017. (II. 15.) önkormányzati rendelet 3. mellékletének helyébe a következő 3. melléklet lép: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92"/>
  <sheetViews>
    <sheetView view="pageLayout" zoomScaleNormal="100" zoomScaleSheetLayoutView="80" workbookViewId="0">
      <selection sqref="A1:E1"/>
    </sheetView>
  </sheetViews>
  <sheetFormatPr defaultColWidth="9.140625" defaultRowHeight="15.75" customHeight="1" x14ac:dyDescent="0.25"/>
  <cols>
    <col min="1" max="1" width="56.7109375" style="158" customWidth="1"/>
    <col min="2" max="2" width="13.7109375" style="159" customWidth="1"/>
    <col min="3" max="3" width="14.42578125" style="160" bestFit="1" customWidth="1"/>
    <col min="4" max="4" width="14.42578125" style="160" customWidth="1"/>
    <col min="5" max="5" width="13.7109375" style="160" customWidth="1"/>
    <col min="6" max="6" width="10.28515625" style="159" customWidth="1"/>
    <col min="7" max="7" width="16.85546875" style="159" customWidth="1"/>
    <col min="8" max="8" width="15.7109375" style="159" customWidth="1"/>
    <col min="9" max="9" width="11.42578125" style="159" customWidth="1"/>
    <col min="10" max="10" width="11" style="159" customWidth="1"/>
    <col min="11" max="11" width="13.7109375" style="159" customWidth="1"/>
    <col min="12" max="12" width="16.28515625" style="159" customWidth="1"/>
    <col min="13" max="13" width="14.28515625" style="159" customWidth="1"/>
    <col min="14" max="14" width="13" style="159" customWidth="1"/>
    <col min="15" max="15" width="14.140625" style="159" customWidth="1"/>
    <col min="16" max="16" width="13.5703125" style="159" customWidth="1"/>
    <col min="17" max="16384" width="9.140625" style="159"/>
  </cols>
  <sheetData>
    <row r="1" spans="1:5" ht="39" customHeight="1" x14ac:dyDescent="0.25">
      <c r="A1" s="848" t="s">
        <v>543</v>
      </c>
      <c r="B1" s="848"/>
      <c r="C1" s="848"/>
      <c r="D1" s="848"/>
      <c r="E1" s="848"/>
    </row>
    <row r="3" spans="1:5" ht="15.75" customHeight="1" thickBot="1" x14ac:dyDescent="0.3"/>
    <row r="4" spans="1:5" s="141" customFormat="1" ht="63.75" customHeight="1" thickBot="1" x14ac:dyDescent="0.25">
      <c r="A4" s="90" t="s">
        <v>234</v>
      </c>
      <c r="B4" s="161" t="s">
        <v>529</v>
      </c>
      <c r="C4" s="139" t="s">
        <v>530</v>
      </c>
      <c r="D4" s="721" t="s">
        <v>549</v>
      </c>
      <c r="E4" s="140" t="s">
        <v>531</v>
      </c>
    </row>
    <row r="5" spans="1:5" s="141" customFormat="1" x14ac:dyDescent="0.2">
      <c r="A5" s="142" t="s">
        <v>456</v>
      </c>
      <c r="B5" s="162">
        <f>SUM(B6:B13)</f>
        <v>12458749</v>
      </c>
      <c r="C5" s="162">
        <f>SUM(C6:C13)</f>
        <v>12379849</v>
      </c>
      <c r="D5" s="162">
        <f>SUM(D6:D14)</f>
        <v>11950135</v>
      </c>
      <c r="E5" s="427">
        <f>SUM(E6:E14)</f>
        <v>-429714</v>
      </c>
    </row>
    <row r="6" spans="1:5" s="141" customFormat="1" ht="18" customHeight="1" x14ac:dyDescent="0.25">
      <c r="A6" s="163" t="s">
        <v>457</v>
      </c>
      <c r="B6" s="164">
        <v>5749970</v>
      </c>
      <c r="C6" s="164">
        <f>B6-78900</f>
        <v>5671070</v>
      </c>
      <c r="D6" s="722">
        <v>4815973</v>
      </c>
      <c r="E6" s="428">
        <f>D6-C6</f>
        <v>-855097</v>
      </c>
    </row>
    <row r="7" spans="1:5" s="141" customFormat="1" ht="18" customHeight="1" x14ac:dyDescent="0.25">
      <c r="A7" s="165" t="s">
        <v>458</v>
      </c>
      <c r="B7" s="164">
        <v>5708779</v>
      </c>
      <c r="C7" s="164">
        <v>5708779</v>
      </c>
      <c r="D7" s="722">
        <v>5708779</v>
      </c>
      <c r="E7" s="143">
        <f>D7-C7</f>
        <v>0</v>
      </c>
    </row>
    <row r="8" spans="1:5" s="141" customFormat="1" ht="18" customHeight="1" x14ac:dyDescent="0.25">
      <c r="A8" s="165" t="s">
        <v>459</v>
      </c>
      <c r="B8" s="164"/>
      <c r="C8" s="144"/>
      <c r="D8" s="723"/>
      <c r="E8" s="143"/>
    </row>
    <row r="9" spans="1:5" s="141" customFormat="1" x14ac:dyDescent="0.25">
      <c r="A9" s="163" t="s">
        <v>460</v>
      </c>
      <c r="B9" s="145"/>
      <c r="C9" s="144"/>
      <c r="D9" s="723"/>
      <c r="E9" s="143"/>
    </row>
    <row r="10" spans="1:5" ht="16.5" customHeight="1" x14ac:dyDescent="0.25">
      <c r="A10" s="166" t="s">
        <v>461</v>
      </c>
      <c r="B10" s="164"/>
      <c r="C10" s="167"/>
      <c r="D10" s="724"/>
      <c r="E10" s="168"/>
    </row>
    <row r="11" spans="1:5" ht="31.5" x14ac:dyDescent="0.25">
      <c r="A11" s="163" t="s">
        <v>526</v>
      </c>
      <c r="B11" s="722">
        <v>1000000</v>
      </c>
      <c r="C11" s="722">
        <v>1000000</v>
      </c>
      <c r="D11" s="722">
        <v>1000000</v>
      </c>
      <c r="E11" s="168">
        <f>D11-C11</f>
        <v>0</v>
      </c>
    </row>
    <row r="12" spans="1:5" ht="16.5" customHeight="1" x14ac:dyDescent="0.25">
      <c r="A12" s="166" t="s">
        <v>462</v>
      </c>
      <c r="B12" s="164"/>
      <c r="C12" s="167"/>
      <c r="D12" s="722"/>
      <c r="E12" s="428"/>
    </row>
    <row r="13" spans="1:5" ht="16.5" customHeight="1" x14ac:dyDescent="0.25">
      <c r="A13" s="166" t="s">
        <v>575</v>
      </c>
      <c r="B13" s="164"/>
      <c r="C13" s="167"/>
      <c r="D13" s="722">
        <v>300000</v>
      </c>
      <c r="E13" s="428">
        <f>D13-C13</f>
        <v>300000</v>
      </c>
    </row>
    <row r="14" spans="1:5" ht="16.5" customHeight="1" x14ac:dyDescent="0.25">
      <c r="A14" s="166" t="s">
        <v>569</v>
      </c>
      <c r="B14" s="164"/>
      <c r="C14" s="167"/>
      <c r="D14" s="722">
        <v>125383</v>
      </c>
      <c r="E14" s="428">
        <f>D14-C14</f>
        <v>125383</v>
      </c>
    </row>
    <row r="15" spans="1:5" ht="16.5" customHeight="1" x14ac:dyDescent="0.25">
      <c r="A15" s="146" t="s">
        <v>463</v>
      </c>
      <c r="B15" s="169">
        <f>B16+B27+B20</f>
        <v>644000</v>
      </c>
      <c r="C15" s="169">
        <f>B15+186000</f>
        <v>830000</v>
      </c>
      <c r="D15" s="169">
        <f>C15-C27</f>
        <v>300000</v>
      </c>
      <c r="E15" s="429">
        <f>D15-C15</f>
        <v>-530000</v>
      </c>
    </row>
    <row r="16" spans="1:5" s="173" customFormat="1" ht="16.5" customHeight="1" x14ac:dyDescent="0.25">
      <c r="A16" s="170" t="s">
        <v>464</v>
      </c>
      <c r="B16" s="171">
        <v>300000</v>
      </c>
      <c r="C16" s="171">
        <f>B16-50000-20000</f>
        <v>230000</v>
      </c>
      <c r="D16" s="171">
        <f>C16</f>
        <v>230000</v>
      </c>
      <c r="E16" s="172"/>
    </row>
    <row r="17" spans="1:7" ht="16.5" customHeight="1" x14ac:dyDescent="0.25">
      <c r="A17" s="174" t="s">
        <v>465</v>
      </c>
      <c r="B17" s="164"/>
      <c r="C17" s="167"/>
      <c r="D17" s="724"/>
      <c r="E17" s="168"/>
    </row>
    <row r="18" spans="1:7" ht="16.5" customHeight="1" x14ac:dyDescent="0.25">
      <c r="A18" s="174" t="s">
        <v>466</v>
      </c>
      <c r="B18" s="164"/>
      <c r="C18" s="167"/>
      <c r="D18" s="724"/>
      <c r="E18" s="168"/>
    </row>
    <row r="19" spans="1:7" x14ac:dyDescent="0.25">
      <c r="A19" s="174" t="s">
        <v>467</v>
      </c>
      <c r="B19" s="164"/>
      <c r="C19" s="167"/>
      <c r="D19" s="724"/>
      <c r="E19" s="168"/>
    </row>
    <row r="20" spans="1:7" ht="16.5" customHeight="1" x14ac:dyDescent="0.25">
      <c r="A20" s="174" t="s">
        <v>473</v>
      </c>
      <c r="B20" s="164">
        <v>0</v>
      </c>
      <c r="C20" s="167">
        <v>20000</v>
      </c>
      <c r="D20" s="724">
        <v>20000</v>
      </c>
      <c r="E20" s="168"/>
    </row>
    <row r="21" spans="1:7" ht="16.5" customHeight="1" x14ac:dyDescent="0.25">
      <c r="A21" s="174" t="s">
        <v>468</v>
      </c>
      <c r="B21" s="164"/>
      <c r="C21" s="167"/>
      <c r="D21" s="724"/>
      <c r="E21" s="168"/>
    </row>
    <row r="22" spans="1:7" ht="16.5" customHeight="1" x14ac:dyDescent="0.25">
      <c r="A22" s="174" t="s">
        <v>469</v>
      </c>
      <c r="B22" s="164"/>
      <c r="C22" s="167"/>
      <c r="D22" s="724"/>
      <c r="E22" s="168"/>
      <c r="G22" s="175"/>
    </row>
    <row r="23" spans="1:7" ht="16.5" customHeight="1" x14ac:dyDescent="0.25">
      <c r="A23" s="163" t="s">
        <v>470</v>
      </c>
      <c r="B23" s="164"/>
      <c r="C23" s="167"/>
      <c r="D23" s="724"/>
      <c r="E23" s="168"/>
    </row>
    <row r="24" spans="1:7" ht="16.5" customHeight="1" x14ac:dyDescent="0.25">
      <c r="A24" s="163" t="s">
        <v>532</v>
      </c>
      <c r="B24" s="164">
        <v>0</v>
      </c>
      <c r="C24" s="167">
        <v>50000</v>
      </c>
      <c r="D24" s="724">
        <v>50000</v>
      </c>
      <c r="E24" s="168"/>
    </row>
    <row r="25" spans="1:7" ht="16.5" customHeight="1" x14ac:dyDescent="0.25">
      <c r="A25" s="174" t="s">
        <v>471</v>
      </c>
      <c r="B25" s="164"/>
      <c r="C25" s="167"/>
      <c r="D25" s="724"/>
      <c r="E25" s="168"/>
    </row>
    <row r="26" spans="1:7" ht="16.5" customHeight="1" x14ac:dyDescent="0.25">
      <c r="A26" s="174"/>
      <c r="B26" s="164"/>
      <c r="C26" s="167"/>
      <c r="D26" s="724"/>
      <c r="E26" s="168"/>
    </row>
    <row r="27" spans="1:7" s="173" customFormat="1" ht="15" customHeight="1" x14ac:dyDescent="0.25">
      <c r="A27" s="176" t="s">
        <v>472</v>
      </c>
      <c r="B27" s="177">
        <v>344000</v>
      </c>
      <c r="C27" s="178">
        <f>B27+186000</f>
        <v>530000</v>
      </c>
      <c r="D27" s="725">
        <v>0</v>
      </c>
      <c r="E27" s="172">
        <f>D27-C27</f>
        <v>-530000</v>
      </c>
    </row>
    <row r="28" spans="1:7" ht="15" customHeight="1" thickBot="1" x14ac:dyDescent="0.3">
      <c r="A28" s="179"/>
      <c r="B28" s="180"/>
      <c r="C28" s="181"/>
      <c r="D28" s="726"/>
      <c r="E28" s="182"/>
    </row>
    <row r="29" spans="1:7" ht="15" customHeight="1" thickBot="1" x14ac:dyDescent="0.3">
      <c r="A29" s="147" t="s">
        <v>103</v>
      </c>
      <c r="B29" s="183">
        <f>B15+B5</f>
        <v>13102749</v>
      </c>
      <c r="C29" s="183">
        <f>C15+C5</f>
        <v>13209849</v>
      </c>
      <c r="D29" s="183">
        <f>D15+D5</f>
        <v>12250135</v>
      </c>
      <c r="E29" s="184">
        <f>E15+E5</f>
        <v>-959714</v>
      </c>
    </row>
    <row r="30" spans="1:7" ht="15" customHeight="1" x14ac:dyDescent="0.25">
      <c r="A30" s="185"/>
      <c r="B30" s="148"/>
    </row>
    <row r="31" spans="1:7" ht="16.5" customHeight="1" x14ac:dyDescent="0.25">
      <c r="A31" s="185"/>
      <c r="B31" s="148"/>
    </row>
    <row r="32" spans="1:7" ht="16.5" customHeight="1" x14ac:dyDescent="0.25">
      <c r="A32" s="185"/>
      <c r="B32" s="148"/>
    </row>
    <row r="33" spans="1:2" ht="16.5" customHeight="1" x14ac:dyDescent="0.25">
      <c r="A33" s="185"/>
      <c r="B33" s="148"/>
    </row>
    <row r="34" spans="1:2" ht="16.5" customHeight="1" x14ac:dyDescent="0.25">
      <c r="A34" s="185"/>
      <c r="B34" s="148"/>
    </row>
    <row r="35" spans="1:2" ht="16.5" customHeight="1" x14ac:dyDescent="0.25">
      <c r="A35" s="185"/>
      <c r="B35" s="148"/>
    </row>
    <row r="36" spans="1:2" ht="16.5" customHeight="1" x14ac:dyDescent="0.25">
      <c r="A36" s="185"/>
      <c r="B36" s="148"/>
    </row>
    <row r="37" spans="1:2" ht="16.5" customHeight="1" x14ac:dyDescent="0.25">
      <c r="A37" s="185"/>
      <c r="B37" s="148"/>
    </row>
    <row r="38" spans="1:2" ht="16.5" customHeight="1" x14ac:dyDescent="0.25">
      <c r="A38" s="185"/>
      <c r="B38" s="148"/>
    </row>
    <row r="39" spans="1:2" ht="27.75" customHeight="1" x14ac:dyDescent="0.25">
      <c r="A39" s="185"/>
      <c r="B39" s="148"/>
    </row>
    <row r="40" spans="1:2" ht="29.25" customHeight="1" x14ac:dyDescent="0.25">
      <c r="A40" s="185"/>
      <c r="B40" s="148"/>
    </row>
    <row r="41" spans="1:2" ht="16.5" customHeight="1" x14ac:dyDescent="0.25">
      <c r="A41" s="185"/>
      <c r="B41" s="148"/>
    </row>
    <row r="42" spans="1:2" ht="16.5" customHeight="1" x14ac:dyDescent="0.25">
      <c r="A42" s="185"/>
      <c r="B42" s="148"/>
    </row>
    <row r="43" spans="1:2" ht="21" customHeight="1" x14ac:dyDescent="0.25">
      <c r="A43" s="185"/>
      <c r="B43" s="148"/>
    </row>
    <row r="44" spans="1:2" ht="16.5" customHeight="1" x14ac:dyDescent="0.25">
      <c r="A44" s="185"/>
      <c r="B44" s="148"/>
    </row>
    <row r="45" spans="1:2" ht="16.5" customHeight="1" x14ac:dyDescent="0.25">
      <c r="A45" s="185"/>
      <c r="B45" s="148"/>
    </row>
    <row r="46" spans="1:2" ht="18.75" customHeight="1" x14ac:dyDescent="0.25">
      <c r="A46" s="185"/>
      <c r="B46" s="148"/>
    </row>
    <row r="47" spans="1:2" ht="16.5" customHeight="1" x14ac:dyDescent="0.25">
      <c r="A47" s="185"/>
      <c r="B47" s="148"/>
    </row>
    <row r="48" spans="1:2" ht="18" customHeight="1" x14ac:dyDescent="0.25">
      <c r="A48" s="185"/>
      <c r="B48" s="148"/>
    </row>
    <row r="49" spans="1:4" ht="30" customHeight="1" x14ac:dyDescent="0.25">
      <c r="A49" s="186"/>
      <c r="B49" s="148"/>
    </row>
    <row r="50" spans="1:4" ht="17.25" customHeight="1" x14ac:dyDescent="0.25">
      <c r="A50" s="185"/>
      <c r="B50" s="148"/>
    </row>
    <row r="51" spans="1:4" ht="17.25" customHeight="1" x14ac:dyDescent="0.25">
      <c r="A51" s="185"/>
      <c r="B51" s="149"/>
    </row>
    <row r="52" spans="1:4" ht="17.25" customHeight="1" x14ac:dyDescent="0.25">
      <c r="A52" s="185"/>
      <c r="B52" s="149"/>
    </row>
    <row r="53" spans="1:4" s="141" customFormat="1" ht="63.75" customHeight="1" x14ac:dyDescent="0.2">
      <c r="A53" s="150"/>
      <c r="B53" s="136"/>
      <c r="C53" s="151"/>
      <c r="D53" s="151"/>
    </row>
    <row r="54" spans="1:4" ht="29.25" customHeight="1" x14ac:dyDescent="0.25">
      <c r="A54" s="186"/>
      <c r="B54" s="148"/>
    </row>
    <row r="55" spans="1:4" ht="19.5" customHeight="1" x14ac:dyDescent="0.25">
      <c r="A55" s="186"/>
      <c r="B55" s="148"/>
    </row>
    <row r="56" spans="1:4" ht="18" customHeight="1" x14ac:dyDescent="0.25">
      <c r="A56" s="185"/>
      <c r="B56" s="148"/>
    </row>
    <row r="57" spans="1:4" ht="16.5" customHeight="1" x14ac:dyDescent="0.25">
      <c r="A57" s="186"/>
      <c r="B57" s="148"/>
    </row>
    <row r="58" spans="1:4" ht="18" customHeight="1" x14ac:dyDescent="0.25">
      <c r="A58" s="185"/>
      <c r="B58" s="148"/>
    </row>
    <row r="59" spans="1:4" ht="30" customHeight="1" x14ac:dyDescent="0.25">
      <c r="A59" s="186"/>
      <c r="B59" s="148"/>
    </row>
    <row r="60" spans="1:4" ht="18" customHeight="1" x14ac:dyDescent="0.25">
      <c r="A60" s="186"/>
      <c r="B60" s="148"/>
    </row>
    <row r="61" spans="1:4" ht="21" customHeight="1" x14ac:dyDescent="0.25">
      <c r="A61" s="32"/>
      <c r="B61" s="148"/>
    </row>
    <row r="62" spans="1:4" ht="18" customHeight="1" x14ac:dyDescent="0.25">
      <c r="A62" s="187"/>
      <c r="B62" s="148"/>
    </row>
    <row r="63" spans="1:4" x14ac:dyDescent="0.25">
      <c r="A63" s="187"/>
      <c r="B63" s="148"/>
    </row>
    <row r="64" spans="1:4" ht="15.75" customHeight="1" x14ac:dyDescent="0.25">
      <c r="A64" s="187"/>
      <c r="B64" s="148"/>
    </row>
    <row r="65" spans="1:2" ht="16.5" customHeight="1" x14ac:dyDescent="0.25">
      <c r="A65" s="187"/>
      <c r="B65" s="148"/>
    </row>
    <row r="66" spans="1:2" ht="18" customHeight="1" x14ac:dyDescent="0.25">
      <c r="A66" s="188"/>
      <c r="B66" s="148"/>
    </row>
    <row r="67" spans="1:2" ht="33" customHeight="1" x14ac:dyDescent="0.25">
      <c r="A67" s="187"/>
      <c r="B67" s="148"/>
    </row>
    <row r="68" spans="1:2" ht="15.75" customHeight="1" x14ac:dyDescent="0.25">
      <c r="A68" s="187"/>
      <c r="B68" s="148"/>
    </row>
    <row r="69" spans="1:2" ht="15.75" customHeight="1" x14ac:dyDescent="0.25">
      <c r="A69" s="187"/>
      <c r="B69" s="148"/>
    </row>
    <row r="70" spans="1:2" ht="15.75" customHeight="1" x14ac:dyDescent="0.25">
      <c r="A70" s="187"/>
      <c r="B70" s="148"/>
    </row>
    <row r="71" spans="1:2" ht="15.75" customHeight="1" x14ac:dyDescent="0.25">
      <c r="A71" s="187"/>
      <c r="B71" s="148"/>
    </row>
    <row r="72" spans="1:2" ht="15.75" customHeight="1" x14ac:dyDescent="0.25">
      <c r="A72" s="187"/>
      <c r="B72" s="148"/>
    </row>
    <row r="73" spans="1:2" ht="15.75" customHeight="1" x14ac:dyDescent="0.25">
      <c r="A73" s="187"/>
      <c r="B73" s="148"/>
    </row>
    <row r="74" spans="1:2" ht="15.75" customHeight="1" x14ac:dyDescent="0.25">
      <c r="A74" s="187"/>
      <c r="B74" s="148"/>
    </row>
    <row r="75" spans="1:2" ht="15.75" customHeight="1" x14ac:dyDescent="0.25">
      <c r="A75" s="187"/>
      <c r="B75" s="148"/>
    </row>
    <row r="76" spans="1:2" ht="15.75" customHeight="1" x14ac:dyDescent="0.25">
      <c r="A76" s="187"/>
      <c r="B76" s="148"/>
    </row>
    <row r="77" spans="1:2" ht="15.75" customHeight="1" x14ac:dyDescent="0.25">
      <c r="A77" s="187"/>
      <c r="B77" s="148"/>
    </row>
    <row r="78" spans="1:2" ht="15.75" customHeight="1" x14ac:dyDescent="0.25">
      <c r="A78" s="187"/>
      <c r="B78" s="148"/>
    </row>
    <row r="79" spans="1:2" ht="15.75" customHeight="1" x14ac:dyDescent="0.25">
      <c r="A79" s="187"/>
      <c r="B79" s="148"/>
    </row>
    <row r="80" spans="1:2" ht="15.75" customHeight="1" x14ac:dyDescent="0.25">
      <c r="A80" s="187"/>
      <c r="B80" s="148"/>
    </row>
    <row r="81" spans="1:5" ht="15.75" customHeight="1" x14ac:dyDescent="0.25">
      <c r="A81" s="187"/>
      <c r="B81" s="148"/>
    </row>
    <row r="82" spans="1:5" ht="15.75" customHeight="1" x14ac:dyDescent="0.25">
      <c r="A82" s="32"/>
      <c r="B82" s="148"/>
    </row>
    <row r="83" spans="1:5" ht="15.75" customHeight="1" x14ac:dyDescent="0.25">
      <c r="A83" s="32"/>
      <c r="B83" s="148"/>
    </row>
    <row r="84" spans="1:5" ht="15.75" customHeight="1" x14ac:dyDescent="0.25">
      <c r="A84" s="32"/>
      <c r="B84" s="148"/>
    </row>
    <row r="85" spans="1:5" ht="15.75" customHeight="1" x14ac:dyDescent="0.25">
      <c r="A85" s="32"/>
      <c r="B85" s="148"/>
    </row>
    <row r="86" spans="1:5" ht="15.75" customHeight="1" x14ac:dyDescent="0.25">
      <c r="A86" s="32"/>
      <c r="B86" s="148"/>
    </row>
    <row r="87" spans="1:5" ht="15.75" customHeight="1" x14ac:dyDescent="0.25">
      <c r="A87" s="32"/>
      <c r="B87" s="148"/>
    </row>
    <row r="88" spans="1:5" ht="15.75" customHeight="1" x14ac:dyDescent="0.25">
      <c r="A88" s="32"/>
      <c r="B88" s="148"/>
    </row>
    <row r="89" spans="1:5" ht="15.75" customHeight="1" x14ac:dyDescent="0.25">
      <c r="A89" s="32"/>
      <c r="B89" s="148"/>
    </row>
    <row r="90" spans="1:5" ht="15.75" customHeight="1" x14ac:dyDescent="0.25">
      <c r="A90" s="32"/>
      <c r="B90" s="148"/>
    </row>
    <row r="91" spans="1:5" s="190" customFormat="1" ht="20.25" customHeight="1" x14ac:dyDescent="0.25">
      <c r="A91" s="152"/>
      <c r="B91" s="153"/>
      <c r="C91" s="189"/>
      <c r="D91" s="189"/>
      <c r="E91" s="189"/>
    </row>
    <row r="92" spans="1:5" ht="20.25" customHeight="1" x14ac:dyDescent="0.25">
      <c r="A92" s="191"/>
    </row>
  </sheetData>
  <sheetProtection selectLockedCells="1" selectUnlockedCells="1"/>
  <mergeCells count="1">
    <mergeCell ref="A1:E1"/>
  </mergeCells>
  <phoneticPr fontId="21" type="noConversion"/>
  <printOptions horizontalCentered="1"/>
  <pageMargins left="0.23622047244094491" right="0.23622047244094491" top="1.4960629921259843" bottom="0.39370078740157483" header="0.82677165354330717" footer="0.51181102362204722"/>
  <pageSetup paperSize="9" scale="75" firstPageNumber="0" orientation="portrait" r:id="rId1"/>
  <headerFooter alignWithMargins="0">
    <oddHeader>&amp;C&amp;"Times New Roman,Félkövér"&amp;12 4. melléklet a 11/2017. (IX. 29.) önkormányzati rendelethez
Az önkormányzat 2017. évi költségvetéséről szóló 2/2017. (II. 15.) önkormányzati rendelet 4. mellékletének helyébe a következő 4. melléklet lép:</oddHeader>
  </headerFooter>
  <rowBreaks count="2" manualBreakCount="2">
    <brk id="50" max="3" man="1"/>
    <brk id="9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170"/>
  <sheetViews>
    <sheetView view="pageLayout" topLeftCell="A13" zoomScaleNormal="75" zoomScaleSheetLayoutView="150" workbookViewId="0">
      <selection sqref="A1:E1"/>
    </sheetView>
  </sheetViews>
  <sheetFormatPr defaultColWidth="9.140625" defaultRowHeight="15.75" x14ac:dyDescent="0.25"/>
  <cols>
    <col min="1" max="1" width="34.7109375" style="100" customWidth="1"/>
    <col min="2" max="2" width="13.5703125" style="100" customWidth="1"/>
    <col min="3" max="3" width="12.28515625" style="100" customWidth="1"/>
    <col min="4" max="5" width="13.5703125" style="100" customWidth="1"/>
    <col min="6" max="6" width="9.140625" style="100"/>
    <col min="7" max="7" width="10.140625" style="100" bestFit="1" customWidth="1"/>
    <col min="8" max="8" width="13" style="100" customWidth="1"/>
    <col min="9" max="9" width="13.85546875" style="100" customWidth="1"/>
    <col min="10" max="10" width="11.42578125" style="100" customWidth="1"/>
    <col min="11" max="11" width="12" style="100" customWidth="1"/>
    <col min="12" max="12" width="12.5703125" style="100" customWidth="1"/>
    <col min="13" max="13" width="13.140625" style="100" customWidth="1"/>
    <col min="14" max="16384" width="9.140625" style="100"/>
  </cols>
  <sheetData>
    <row r="1" spans="1:5" ht="36" customHeight="1" x14ac:dyDescent="0.25">
      <c r="A1" s="849" t="s">
        <v>544</v>
      </c>
      <c r="B1" s="849"/>
      <c r="C1" s="849"/>
      <c r="D1" s="849"/>
      <c r="E1" s="849"/>
    </row>
    <row r="2" spans="1:5" ht="16.5" thickBot="1" x14ac:dyDescent="0.3"/>
    <row r="3" spans="1:5" ht="48" customHeight="1" thickBot="1" x14ac:dyDescent="0.3">
      <c r="A3" s="90" t="s">
        <v>234</v>
      </c>
      <c r="B3" s="91" t="s">
        <v>529</v>
      </c>
      <c r="C3" s="91" t="s">
        <v>530</v>
      </c>
      <c r="D3" s="699" t="s">
        <v>549</v>
      </c>
      <c r="E3" s="92" t="s">
        <v>531</v>
      </c>
    </row>
    <row r="4" spans="1:5" x14ac:dyDescent="0.25">
      <c r="A4" s="101" t="s">
        <v>474</v>
      </c>
      <c r="B4" s="102"/>
      <c r="C4" s="102"/>
      <c r="D4" s="700"/>
      <c r="E4" s="103"/>
    </row>
    <row r="5" spans="1:5" x14ac:dyDescent="0.25">
      <c r="A5" s="719" t="s">
        <v>550</v>
      </c>
      <c r="B5" s="105"/>
      <c r="C5" s="105"/>
      <c r="D5" s="701"/>
      <c r="E5" s="106"/>
    </row>
    <row r="6" spans="1:5" x14ac:dyDescent="0.25">
      <c r="A6" s="104" t="s">
        <v>561</v>
      </c>
      <c r="B6" s="105">
        <v>0</v>
      </c>
      <c r="C6" s="105">
        <v>36830</v>
      </c>
      <c r="D6" s="701">
        <v>36830</v>
      </c>
      <c r="E6" s="106">
        <f>D6-C6</f>
        <v>0</v>
      </c>
    </row>
    <row r="7" spans="1:5" x14ac:dyDescent="0.25">
      <c r="A7" s="104" t="s">
        <v>555</v>
      </c>
      <c r="B7" s="105">
        <v>0</v>
      </c>
      <c r="C7" s="105">
        <v>0</v>
      </c>
      <c r="D7" s="701">
        <v>1000000</v>
      </c>
      <c r="E7" s="106">
        <f>D7-C7</f>
        <v>1000000</v>
      </c>
    </row>
    <row r="8" spans="1:5" x14ac:dyDescent="0.25">
      <c r="A8" s="719" t="s">
        <v>551</v>
      </c>
      <c r="B8" s="105"/>
      <c r="C8" s="105"/>
      <c r="D8" s="701"/>
      <c r="E8" s="106"/>
    </row>
    <row r="9" spans="1:5" x14ac:dyDescent="0.25">
      <c r="A9" s="107" t="s">
        <v>513</v>
      </c>
      <c r="B9" s="105">
        <v>300000</v>
      </c>
      <c r="C9" s="105">
        <v>263170</v>
      </c>
      <c r="D9" s="701">
        <v>224435</v>
      </c>
      <c r="E9" s="106">
        <f t="shared" ref="E9:E16" si="0">D9-C9</f>
        <v>-38735</v>
      </c>
    </row>
    <row r="10" spans="1:5" x14ac:dyDescent="0.25">
      <c r="A10" s="720" t="s">
        <v>552</v>
      </c>
      <c r="B10" s="105"/>
      <c r="C10" s="105"/>
      <c r="D10" s="701"/>
      <c r="E10" s="106">
        <f t="shared" si="0"/>
        <v>0</v>
      </c>
    </row>
    <row r="11" spans="1:5" x14ac:dyDescent="0.25">
      <c r="A11" s="109" t="s">
        <v>512</v>
      </c>
      <c r="B11" s="105">
        <v>200000</v>
      </c>
      <c r="C11" s="105">
        <v>200000</v>
      </c>
      <c r="D11" s="701">
        <v>200000</v>
      </c>
      <c r="E11" s="106">
        <f>D11-C11</f>
        <v>0</v>
      </c>
    </row>
    <row r="12" spans="1:5" x14ac:dyDescent="0.25">
      <c r="A12" s="110" t="s">
        <v>515</v>
      </c>
      <c r="B12" s="111">
        <v>130000</v>
      </c>
      <c r="C12" s="111">
        <v>130000</v>
      </c>
      <c r="D12" s="702">
        <v>130000</v>
      </c>
      <c r="E12" s="106">
        <f>D12-C12</f>
        <v>0</v>
      </c>
    </row>
    <row r="13" spans="1:5" x14ac:dyDescent="0.25">
      <c r="A13" s="109" t="s">
        <v>514</v>
      </c>
      <c r="B13" s="105">
        <v>1500000</v>
      </c>
      <c r="C13" s="105">
        <v>1500000</v>
      </c>
      <c r="D13" s="701">
        <v>1500000</v>
      </c>
      <c r="E13" s="106">
        <f>D13-C13</f>
        <v>0</v>
      </c>
    </row>
    <row r="14" spans="1:5" x14ac:dyDescent="0.25">
      <c r="A14" s="109" t="s">
        <v>553</v>
      </c>
      <c r="B14" s="105">
        <v>300000</v>
      </c>
      <c r="C14" s="105">
        <f>B14+112522</f>
        <v>412522</v>
      </c>
      <c r="D14" s="701">
        <v>412522</v>
      </c>
      <c r="E14" s="106">
        <f>D14-C14</f>
        <v>0</v>
      </c>
    </row>
    <row r="15" spans="1:5" ht="31.5" x14ac:dyDescent="0.25">
      <c r="A15" s="107" t="s">
        <v>554</v>
      </c>
      <c r="B15" s="105">
        <v>0</v>
      </c>
      <c r="C15" s="105">
        <v>300000</v>
      </c>
      <c r="D15" s="701">
        <v>300000</v>
      </c>
      <c r="E15" s="106">
        <f t="shared" si="0"/>
        <v>0</v>
      </c>
    </row>
    <row r="16" spans="1:5" s="108" customFormat="1" ht="31.5" x14ac:dyDescent="0.25">
      <c r="A16" s="107" t="s">
        <v>563</v>
      </c>
      <c r="B16" s="105">
        <v>0</v>
      </c>
      <c r="C16" s="105">
        <v>0</v>
      </c>
      <c r="D16" s="701">
        <f>2222500</f>
        <v>2222500</v>
      </c>
      <c r="E16" s="106">
        <f t="shared" si="0"/>
        <v>2222500</v>
      </c>
    </row>
    <row r="17" spans="1:8" s="108" customFormat="1" ht="16.5" thickBot="1" x14ac:dyDescent="0.3">
      <c r="A17" s="728" t="s">
        <v>562</v>
      </c>
      <c r="B17" s="729">
        <v>0</v>
      </c>
      <c r="C17" s="729">
        <v>0</v>
      </c>
      <c r="D17" s="730">
        <v>38735</v>
      </c>
      <c r="E17" s="730">
        <f>D17-C17</f>
        <v>38735</v>
      </c>
    </row>
    <row r="18" spans="1:8" ht="16.5" thickBot="1" x14ac:dyDescent="0.3">
      <c r="A18" s="112" t="s">
        <v>475</v>
      </c>
      <c r="B18" s="113">
        <f>SUM(B5:B17)</f>
        <v>2430000</v>
      </c>
      <c r="C18" s="113">
        <f>SUM(C5:C17)</f>
        <v>2842522</v>
      </c>
      <c r="D18" s="113">
        <f>SUM(D5:D17)</f>
        <v>6065022</v>
      </c>
      <c r="E18" s="113">
        <f>D18-C18</f>
        <v>3222500</v>
      </c>
    </row>
    <row r="19" spans="1:8" x14ac:dyDescent="0.25">
      <c r="A19" s="101"/>
      <c r="B19" s="102"/>
      <c r="C19" s="102"/>
      <c r="D19" s="700"/>
      <c r="E19" s="103"/>
    </row>
    <row r="20" spans="1:8" x14ac:dyDescent="0.25">
      <c r="A20" s="115" t="s">
        <v>476</v>
      </c>
      <c r="B20" s="105"/>
      <c r="C20" s="105"/>
      <c r="D20" s="701"/>
      <c r="E20" s="106"/>
    </row>
    <row r="21" spans="1:8" s="108" customFormat="1" x14ac:dyDescent="0.25">
      <c r="A21" s="104" t="s">
        <v>517</v>
      </c>
      <c r="B21" s="116">
        <v>300000</v>
      </c>
      <c r="C21" s="116">
        <v>300000</v>
      </c>
      <c r="D21" s="703">
        <v>300000</v>
      </c>
      <c r="E21" s="117">
        <f>D21-C21</f>
        <v>0</v>
      </c>
    </row>
    <row r="22" spans="1:8" ht="30.75" customHeight="1" x14ac:dyDescent="0.25">
      <c r="A22" s="104" t="s">
        <v>506</v>
      </c>
      <c r="B22" s="736">
        <v>2250000</v>
      </c>
      <c r="C22" s="736">
        <v>2250000</v>
      </c>
      <c r="D22" s="737">
        <v>2250000</v>
      </c>
      <c r="E22" s="117">
        <f t="shared" ref="E22:E29" si="1">D22-C22</f>
        <v>0</v>
      </c>
    </row>
    <row r="23" spans="1:8" x14ac:dyDescent="0.25">
      <c r="A23" s="104" t="s">
        <v>507</v>
      </c>
      <c r="B23" s="105">
        <v>12750000</v>
      </c>
      <c r="C23" s="105">
        <v>12750000</v>
      </c>
      <c r="D23" s="701">
        <v>12750000</v>
      </c>
      <c r="E23" s="117">
        <f t="shared" si="1"/>
        <v>0</v>
      </c>
    </row>
    <row r="24" spans="1:8" x14ac:dyDescent="0.25">
      <c r="A24" s="104" t="s">
        <v>556</v>
      </c>
      <c r="B24" s="105">
        <v>0</v>
      </c>
      <c r="C24" s="105">
        <v>0</v>
      </c>
      <c r="D24" s="701">
        <v>0</v>
      </c>
      <c r="E24" s="117">
        <f t="shared" si="1"/>
        <v>0</v>
      </c>
    </row>
    <row r="25" spans="1:8" ht="31.5" x14ac:dyDescent="0.25">
      <c r="A25" s="104" t="s">
        <v>516</v>
      </c>
      <c r="B25" s="116">
        <v>500000</v>
      </c>
      <c r="C25" s="116">
        <v>500000</v>
      </c>
      <c r="D25" s="703">
        <v>500000</v>
      </c>
      <c r="E25" s="117">
        <f t="shared" si="1"/>
        <v>0</v>
      </c>
    </row>
    <row r="26" spans="1:8" x14ac:dyDescent="0.25">
      <c r="A26" s="104" t="s">
        <v>559</v>
      </c>
      <c r="B26" s="116">
        <v>0</v>
      </c>
      <c r="C26" s="116">
        <v>0</v>
      </c>
      <c r="D26" s="703">
        <v>211910</v>
      </c>
      <c r="E26" s="117">
        <f t="shared" si="1"/>
        <v>211910</v>
      </c>
    </row>
    <row r="27" spans="1:8" ht="31.5" x14ac:dyDescent="0.25">
      <c r="A27" s="104" t="s">
        <v>508</v>
      </c>
      <c r="B27" s="116">
        <v>1415000</v>
      </c>
      <c r="C27" s="116">
        <v>1415000</v>
      </c>
      <c r="D27" s="703">
        <v>1415000</v>
      </c>
      <c r="E27" s="117">
        <f t="shared" si="1"/>
        <v>0</v>
      </c>
    </row>
    <row r="28" spans="1:8" ht="31.5" x14ac:dyDescent="0.25">
      <c r="A28" s="104" t="s">
        <v>509</v>
      </c>
      <c r="B28" s="116">
        <v>748000</v>
      </c>
      <c r="C28" s="116">
        <v>748000</v>
      </c>
      <c r="D28" s="703">
        <v>748000</v>
      </c>
      <c r="E28" s="117">
        <f t="shared" si="1"/>
        <v>0</v>
      </c>
    </row>
    <row r="29" spans="1:8" x14ac:dyDescent="0.25">
      <c r="A29" s="104" t="s">
        <v>510</v>
      </c>
      <c r="B29" s="116">
        <v>3142000</v>
      </c>
      <c r="C29" s="116">
        <v>3142000</v>
      </c>
      <c r="D29" s="703">
        <v>3142000</v>
      </c>
      <c r="E29" s="117">
        <f t="shared" si="1"/>
        <v>0</v>
      </c>
    </row>
    <row r="30" spans="1:8" s="108" customFormat="1" ht="63" x14ac:dyDescent="0.25">
      <c r="A30" s="104" t="s">
        <v>518</v>
      </c>
      <c r="B30" s="116">
        <v>9766000</v>
      </c>
      <c r="C30" s="116">
        <f>B30-112522</f>
        <v>9653478</v>
      </c>
      <c r="D30" s="703">
        <f>C30+D33+D35</f>
        <v>12325223</v>
      </c>
      <c r="E30" s="117">
        <f>D33+D35</f>
        <v>2671745</v>
      </c>
      <c r="G30" s="783">
        <f>D30-C30</f>
        <v>2671745</v>
      </c>
      <c r="H30" s="783">
        <f>D31+D32+D34</f>
        <v>9653820</v>
      </c>
    </row>
    <row r="31" spans="1:8" s="108" customFormat="1" ht="31.5" x14ac:dyDescent="0.25">
      <c r="A31" s="104" t="s">
        <v>570</v>
      </c>
      <c r="B31" s="116"/>
      <c r="C31" s="116"/>
      <c r="D31" s="703">
        <v>5700451</v>
      </c>
      <c r="E31" s="117"/>
      <c r="H31" s="783">
        <f>C30-H30</f>
        <v>-342</v>
      </c>
    </row>
    <row r="32" spans="1:8" s="108" customFormat="1" ht="31.5" x14ac:dyDescent="0.25">
      <c r="A32" s="104" t="s">
        <v>571</v>
      </c>
      <c r="B32" s="116"/>
      <c r="C32" s="116"/>
      <c r="D32" s="703">
        <v>2113732</v>
      </c>
      <c r="E32" s="117"/>
      <c r="G32" s="783">
        <f>+D33+D35</f>
        <v>2671745</v>
      </c>
    </row>
    <row r="33" spans="1:5" s="108" customFormat="1" x14ac:dyDescent="0.25">
      <c r="A33" s="719" t="s">
        <v>573</v>
      </c>
      <c r="B33" s="116"/>
      <c r="C33" s="116"/>
      <c r="D33" s="744">
        <v>1161310</v>
      </c>
      <c r="E33" s="117"/>
    </row>
    <row r="34" spans="1:5" s="108" customFormat="1" ht="31.5" x14ac:dyDescent="0.25">
      <c r="A34" s="104" t="s">
        <v>572</v>
      </c>
      <c r="B34" s="116"/>
      <c r="C34" s="116"/>
      <c r="D34" s="703">
        <v>1839637</v>
      </c>
      <c r="E34" s="117"/>
    </row>
    <row r="35" spans="1:5" s="108" customFormat="1" x14ac:dyDescent="0.25">
      <c r="A35" s="719" t="s">
        <v>574</v>
      </c>
      <c r="B35" s="116"/>
      <c r="C35" s="116"/>
      <c r="D35" s="744">
        <v>1510435</v>
      </c>
      <c r="E35" s="117"/>
    </row>
    <row r="36" spans="1:5" ht="16.5" thickBot="1" x14ac:dyDescent="0.3">
      <c r="A36" s="104" t="s">
        <v>558</v>
      </c>
      <c r="B36" s="116">
        <v>0</v>
      </c>
      <c r="C36" s="116">
        <v>0</v>
      </c>
      <c r="D36" s="703">
        <v>99695</v>
      </c>
      <c r="E36" s="117">
        <f>D36-C36</f>
        <v>99695</v>
      </c>
    </row>
    <row r="37" spans="1:5" s="108" customFormat="1" ht="16.5" thickBot="1" x14ac:dyDescent="0.3">
      <c r="A37" s="112" t="s">
        <v>477</v>
      </c>
      <c r="B37" s="120">
        <f>SUM(B21:B36)</f>
        <v>30871000</v>
      </c>
      <c r="C37" s="120">
        <f>SUM(C21:C36)</f>
        <v>30758478</v>
      </c>
      <c r="D37" s="120">
        <f>SUM(D21:D36)-D31-D32-D33-D34-D35</f>
        <v>33741828</v>
      </c>
      <c r="E37" s="121">
        <f>D37-C37</f>
        <v>2983350</v>
      </c>
    </row>
    <row r="38" spans="1:5" s="108" customFormat="1" ht="16.5" thickBot="1" x14ac:dyDescent="0.3"/>
    <row r="39" spans="1:5" ht="16.5" thickBot="1" x14ac:dyDescent="0.3">
      <c r="A39" s="112" t="s">
        <v>478</v>
      </c>
      <c r="B39" s="122"/>
      <c r="C39" s="123">
        <f>C40</f>
        <v>78900</v>
      </c>
      <c r="D39" s="123">
        <f>D40</f>
        <v>78900</v>
      </c>
      <c r="E39" s="124">
        <f>D39-C39</f>
        <v>0</v>
      </c>
    </row>
    <row r="40" spans="1:5" ht="31.5" x14ac:dyDescent="0.25">
      <c r="A40" s="125" t="s">
        <v>511</v>
      </c>
      <c r="B40" s="126">
        <v>0</v>
      </c>
      <c r="C40" s="126">
        <v>78900</v>
      </c>
      <c r="D40" s="705">
        <f>C40</f>
        <v>78900</v>
      </c>
      <c r="E40" s="127">
        <f>D40-C40</f>
        <v>0</v>
      </c>
    </row>
    <row r="41" spans="1:5" ht="16.5" thickBot="1" x14ac:dyDescent="0.3">
      <c r="A41" s="128"/>
      <c r="B41" s="129"/>
      <c r="C41" s="129"/>
      <c r="D41" s="706"/>
      <c r="E41" s="130"/>
    </row>
    <row r="42" spans="1:5" ht="16.5" thickBot="1" x14ac:dyDescent="0.3">
      <c r="A42" s="131" t="s">
        <v>557</v>
      </c>
      <c r="B42" s="113">
        <f>B39+B37+B18</f>
        <v>33301000</v>
      </c>
      <c r="C42" s="113">
        <f>C39+C37+C18</f>
        <v>33679900</v>
      </c>
      <c r="D42" s="113">
        <f>D39+D37+D18</f>
        <v>39885750</v>
      </c>
      <c r="E42" s="114">
        <f>D42-C42</f>
        <v>6205850</v>
      </c>
    </row>
    <row r="43" spans="1:5" ht="16.5" thickBot="1" x14ac:dyDescent="0.3"/>
    <row r="44" spans="1:5" x14ac:dyDescent="0.25">
      <c r="A44" s="93" t="s">
        <v>116</v>
      </c>
      <c r="B44" s="94"/>
      <c r="C44" s="94"/>
      <c r="D44" s="707"/>
      <c r="E44" s="95"/>
    </row>
    <row r="45" spans="1:5" x14ac:dyDescent="0.25">
      <c r="A45" s="96" t="s">
        <v>117</v>
      </c>
      <c r="B45" s="118"/>
      <c r="C45" s="118"/>
      <c r="D45" s="704"/>
      <c r="E45" s="119"/>
    </row>
    <row r="46" spans="1:5" s="108" customFormat="1" x14ac:dyDescent="0.25">
      <c r="A46" s="96" t="s">
        <v>113</v>
      </c>
      <c r="B46" s="118"/>
      <c r="C46" s="118"/>
      <c r="D46" s="704"/>
      <c r="E46" s="119"/>
    </row>
    <row r="47" spans="1:5" ht="32.25" thickBot="1" x14ac:dyDescent="0.3">
      <c r="A47" s="96" t="s">
        <v>250</v>
      </c>
      <c r="B47" s="118">
        <v>1161000</v>
      </c>
      <c r="C47" s="118">
        <f>B47+473058</f>
        <v>1634058</v>
      </c>
      <c r="D47" s="704">
        <f>C47</f>
        <v>1634058</v>
      </c>
      <c r="E47" s="119">
        <f>D47-C47</f>
        <v>0</v>
      </c>
    </row>
    <row r="48" spans="1:5" ht="32.25" thickBot="1" x14ac:dyDescent="0.3">
      <c r="A48" s="97" t="s">
        <v>118</v>
      </c>
      <c r="B48" s="98">
        <f>SUM(B45:B47)</f>
        <v>1161000</v>
      </c>
      <c r="C48" s="98">
        <f>SUM(C45:C47)</f>
        <v>1634058</v>
      </c>
      <c r="D48" s="98">
        <f>SUM(D45:D47)</f>
        <v>1634058</v>
      </c>
      <c r="E48" s="99">
        <f>D48-C48</f>
        <v>0</v>
      </c>
    </row>
    <row r="49" spans="1:5" x14ac:dyDescent="0.25">
      <c r="A49" s="132"/>
      <c r="B49" s="126"/>
      <c r="C49" s="126"/>
      <c r="D49" s="705"/>
      <c r="E49" s="127"/>
    </row>
    <row r="50" spans="1:5" ht="16.5" thickBot="1" x14ac:dyDescent="0.3">
      <c r="A50" s="128"/>
      <c r="B50" s="154"/>
      <c r="C50" s="154"/>
      <c r="D50" s="708"/>
      <c r="E50" s="155"/>
    </row>
    <row r="51" spans="1:5" ht="16.5" thickBot="1" x14ac:dyDescent="0.3">
      <c r="A51" s="112" t="s">
        <v>119</v>
      </c>
      <c r="B51" s="156">
        <f>B48+B42</f>
        <v>34462000</v>
      </c>
      <c r="C51" s="156">
        <f>C48+C42</f>
        <v>35313958</v>
      </c>
      <c r="D51" s="156">
        <f>D48+D42</f>
        <v>41519808</v>
      </c>
      <c r="E51" s="157">
        <f>E48+E42</f>
        <v>6205850</v>
      </c>
    </row>
    <row r="52" spans="1:5" x14ac:dyDescent="0.25">
      <c r="A52" s="133"/>
      <c r="B52" s="133"/>
      <c r="C52" s="133"/>
      <c r="D52" s="133"/>
      <c r="E52" s="134"/>
    </row>
    <row r="53" spans="1:5" x14ac:dyDescent="0.25">
      <c r="A53" s="133"/>
      <c r="B53" s="133"/>
      <c r="C53" s="133"/>
      <c r="D53" s="133"/>
      <c r="E53" s="134"/>
    </row>
    <row r="54" spans="1:5" x14ac:dyDescent="0.25">
      <c r="A54" s="133"/>
      <c r="B54" s="133"/>
      <c r="C54" s="133"/>
      <c r="D54" s="133"/>
      <c r="E54" s="134"/>
    </row>
    <row r="55" spans="1:5" x14ac:dyDescent="0.25">
      <c r="A55" s="134"/>
      <c r="B55" s="134"/>
      <c r="C55" s="133"/>
      <c r="D55" s="133"/>
      <c r="E55" s="135"/>
    </row>
    <row r="56" spans="1:5" x14ac:dyDescent="0.25">
      <c r="A56" s="134"/>
      <c r="B56" s="134"/>
      <c r="C56" s="133"/>
      <c r="D56" s="133"/>
      <c r="E56" s="134"/>
    </row>
    <row r="57" spans="1:5" x14ac:dyDescent="0.25">
      <c r="A57" s="134"/>
      <c r="B57" s="134"/>
      <c r="C57" s="133"/>
      <c r="D57" s="133"/>
      <c r="E57" s="134"/>
    </row>
    <row r="58" spans="1:5" x14ac:dyDescent="0.25">
      <c r="A58" s="134"/>
      <c r="B58" s="134"/>
      <c r="C58" s="133"/>
      <c r="D58" s="133"/>
      <c r="E58" s="134"/>
    </row>
    <row r="59" spans="1:5" x14ac:dyDescent="0.25">
      <c r="A59" s="134"/>
      <c r="B59" s="134"/>
      <c r="C59" s="133"/>
      <c r="D59" s="133"/>
      <c r="E59" s="134"/>
    </row>
    <row r="60" spans="1:5" x14ac:dyDescent="0.25">
      <c r="A60" s="134"/>
      <c r="B60" s="134"/>
      <c r="C60" s="133"/>
      <c r="D60" s="133"/>
      <c r="E60" s="135"/>
    </row>
    <row r="61" spans="1:5" x14ac:dyDescent="0.25">
      <c r="A61" s="134"/>
      <c r="B61" s="134"/>
      <c r="C61" s="133"/>
      <c r="D61" s="133"/>
      <c r="E61" s="134"/>
    </row>
    <row r="62" spans="1:5" x14ac:dyDescent="0.25">
      <c r="A62" s="134"/>
      <c r="B62" s="134"/>
      <c r="C62" s="133"/>
      <c r="D62" s="133"/>
      <c r="E62" s="134"/>
    </row>
    <row r="63" spans="1:5" x14ac:dyDescent="0.25">
      <c r="A63" s="134"/>
      <c r="B63" s="134"/>
      <c r="C63" s="133"/>
      <c r="D63" s="133"/>
      <c r="E63" s="134"/>
    </row>
    <row r="64" spans="1:5" x14ac:dyDescent="0.25">
      <c r="A64" s="134"/>
      <c r="B64" s="134"/>
      <c r="C64" s="133"/>
      <c r="D64" s="133"/>
      <c r="E64" s="134"/>
    </row>
    <row r="65" spans="1:5" x14ac:dyDescent="0.25">
      <c r="A65" s="134"/>
      <c r="B65" s="134"/>
      <c r="C65" s="133"/>
      <c r="D65" s="133"/>
      <c r="E65" s="134"/>
    </row>
    <row r="66" spans="1:5" x14ac:dyDescent="0.25">
      <c r="A66" s="134"/>
      <c r="B66" s="134"/>
      <c r="C66" s="133"/>
      <c r="D66" s="133"/>
      <c r="E66" s="134"/>
    </row>
    <row r="67" spans="1:5" ht="14.25" customHeight="1" x14ac:dyDescent="0.25">
      <c r="A67" s="134"/>
      <c r="B67" s="134"/>
      <c r="C67" s="133"/>
      <c r="D67" s="133"/>
      <c r="E67" s="134"/>
    </row>
    <row r="68" spans="1:5" ht="14.25" customHeight="1" x14ac:dyDescent="0.25">
      <c r="A68" s="134"/>
      <c r="B68" s="134"/>
      <c r="C68" s="133"/>
      <c r="D68" s="133"/>
      <c r="E68" s="134"/>
    </row>
    <row r="69" spans="1:5" ht="30" customHeight="1" x14ac:dyDescent="0.25">
      <c r="A69" s="134"/>
      <c r="B69" s="134"/>
      <c r="C69" s="133"/>
      <c r="D69" s="133"/>
      <c r="E69" s="134"/>
    </row>
    <row r="70" spans="1:5" ht="16.5" customHeight="1" x14ac:dyDescent="0.25">
      <c r="A70" s="134"/>
      <c r="B70" s="134"/>
      <c r="C70" s="133"/>
      <c r="D70" s="133"/>
      <c r="E70" s="134"/>
    </row>
    <row r="71" spans="1:5" x14ac:dyDescent="0.25">
      <c r="A71" s="134"/>
      <c r="B71" s="134"/>
      <c r="C71" s="133"/>
      <c r="D71" s="133"/>
      <c r="E71" s="133"/>
    </row>
    <row r="72" spans="1:5" x14ac:dyDescent="0.25">
      <c r="A72" s="134"/>
      <c r="B72" s="134"/>
      <c r="C72" s="136"/>
      <c r="D72" s="136"/>
      <c r="E72" s="136"/>
    </row>
    <row r="73" spans="1:5" x14ac:dyDescent="0.25">
      <c r="A73" s="134"/>
      <c r="B73" s="134"/>
      <c r="C73" s="134"/>
      <c r="D73" s="134"/>
      <c r="E73" s="134"/>
    </row>
    <row r="74" spans="1:5" x14ac:dyDescent="0.25">
      <c r="A74" s="134"/>
      <c r="B74" s="134"/>
      <c r="C74" s="134"/>
      <c r="D74" s="134"/>
      <c r="E74" s="134"/>
    </row>
    <row r="75" spans="1:5" x14ac:dyDescent="0.25">
      <c r="A75" s="134"/>
      <c r="B75" s="134"/>
      <c r="C75" s="134"/>
      <c r="D75" s="134"/>
      <c r="E75" s="134"/>
    </row>
    <row r="76" spans="1:5" ht="12" customHeight="1" x14ac:dyDescent="0.25">
      <c r="A76" s="134"/>
      <c r="B76" s="134"/>
      <c r="C76" s="134"/>
      <c r="D76" s="134"/>
      <c r="E76" s="134"/>
    </row>
    <row r="77" spans="1:5" x14ac:dyDescent="0.25">
      <c r="A77" s="134"/>
      <c r="B77" s="134"/>
      <c r="C77" s="134"/>
      <c r="D77" s="134"/>
      <c r="E77" s="134"/>
    </row>
    <row r="78" spans="1:5" x14ac:dyDescent="0.25">
      <c r="A78" s="134"/>
      <c r="B78" s="134"/>
      <c r="C78" s="134"/>
      <c r="D78" s="134"/>
      <c r="E78" s="134"/>
    </row>
    <row r="79" spans="1:5" x14ac:dyDescent="0.25">
      <c r="A79" s="134"/>
      <c r="B79" s="134"/>
      <c r="C79" s="134"/>
      <c r="D79" s="134"/>
      <c r="E79" s="134"/>
    </row>
    <row r="80" spans="1:5" x14ac:dyDescent="0.25">
      <c r="A80" s="134"/>
      <c r="B80" s="134"/>
      <c r="C80" s="133"/>
      <c r="D80" s="133"/>
      <c r="E80" s="133"/>
    </row>
    <row r="81" spans="1:5" x14ac:dyDescent="0.25">
      <c r="A81" s="134"/>
      <c r="B81" s="134"/>
      <c r="C81" s="134"/>
      <c r="D81" s="134"/>
      <c r="E81" s="134"/>
    </row>
    <row r="82" spans="1:5" x14ac:dyDescent="0.25">
      <c r="A82" s="134"/>
      <c r="B82" s="134"/>
      <c r="C82" s="134"/>
      <c r="D82" s="134"/>
      <c r="E82" s="134"/>
    </row>
    <row r="83" spans="1:5" x14ac:dyDescent="0.25">
      <c r="A83" s="134"/>
      <c r="B83" s="134"/>
      <c r="C83" s="134"/>
      <c r="D83" s="134"/>
      <c r="E83" s="134"/>
    </row>
    <row r="84" spans="1:5" x14ac:dyDescent="0.25">
      <c r="A84" s="134"/>
      <c r="B84" s="134"/>
      <c r="C84" s="134"/>
      <c r="D84" s="134"/>
      <c r="E84" s="134"/>
    </row>
    <row r="85" spans="1:5" x14ac:dyDescent="0.25">
      <c r="A85" s="134"/>
      <c r="B85" s="134"/>
      <c r="C85" s="134"/>
      <c r="D85" s="134"/>
      <c r="E85" s="134"/>
    </row>
    <row r="86" spans="1:5" x14ac:dyDescent="0.25">
      <c r="A86" s="134"/>
      <c r="B86" s="134"/>
      <c r="C86" s="134"/>
      <c r="D86" s="134"/>
      <c r="E86" s="134"/>
    </row>
    <row r="87" spans="1:5" x14ac:dyDescent="0.25">
      <c r="A87" s="134"/>
      <c r="B87" s="134"/>
      <c r="C87" s="134"/>
      <c r="D87" s="134"/>
      <c r="E87" s="134"/>
    </row>
    <row r="88" spans="1:5" x14ac:dyDescent="0.25">
      <c r="A88" s="134"/>
      <c r="B88" s="134"/>
      <c r="C88" s="134"/>
      <c r="D88" s="134"/>
      <c r="E88" s="134"/>
    </row>
    <row r="89" spans="1:5" x14ac:dyDescent="0.25">
      <c r="A89" s="134"/>
      <c r="B89" s="134"/>
      <c r="C89" s="134"/>
      <c r="D89" s="134"/>
      <c r="E89" s="134"/>
    </row>
    <row r="90" spans="1:5" x14ac:dyDescent="0.25">
      <c r="A90" s="134"/>
      <c r="B90" s="134"/>
      <c r="C90" s="134"/>
      <c r="D90" s="134"/>
      <c r="E90" s="134"/>
    </row>
    <row r="91" spans="1:5" ht="14.25" customHeight="1" x14ac:dyDescent="0.25">
      <c r="A91" s="134"/>
      <c r="B91" s="134"/>
      <c r="C91" s="134"/>
      <c r="D91" s="134"/>
      <c r="E91" s="134"/>
    </row>
    <row r="92" spans="1:5" x14ac:dyDescent="0.25">
      <c r="A92" s="133"/>
      <c r="B92" s="133"/>
      <c r="C92" s="133"/>
      <c r="D92" s="133"/>
      <c r="E92" s="134"/>
    </row>
    <row r="93" spans="1:5" x14ac:dyDescent="0.25">
      <c r="A93" s="133"/>
      <c r="B93" s="133"/>
      <c r="C93" s="133"/>
      <c r="D93" s="133"/>
      <c r="E93" s="133"/>
    </row>
    <row r="94" spans="1:5" x14ac:dyDescent="0.25">
      <c r="A94" s="133"/>
      <c r="B94" s="133"/>
      <c r="C94" s="133"/>
      <c r="D94" s="133"/>
      <c r="E94" s="134"/>
    </row>
    <row r="95" spans="1:5" x14ac:dyDescent="0.25">
      <c r="A95" s="133"/>
      <c r="B95" s="133"/>
      <c r="C95" s="133"/>
      <c r="D95" s="133"/>
      <c r="E95" s="134"/>
    </row>
    <row r="96" spans="1:5" x14ac:dyDescent="0.25">
      <c r="A96" s="133"/>
      <c r="B96" s="133"/>
      <c r="C96" s="133"/>
      <c r="D96" s="133"/>
      <c r="E96" s="134"/>
    </row>
    <row r="97" spans="1:5" x14ac:dyDescent="0.25">
      <c r="A97" s="133"/>
      <c r="B97" s="133"/>
      <c r="C97" s="133"/>
      <c r="D97" s="133"/>
      <c r="E97" s="134"/>
    </row>
    <row r="98" spans="1:5" x14ac:dyDescent="0.25">
      <c r="A98" s="133"/>
      <c r="B98" s="133"/>
      <c r="C98" s="133"/>
      <c r="D98" s="133"/>
      <c r="E98" s="137"/>
    </row>
    <row r="99" spans="1:5" x14ac:dyDescent="0.25">
      <c r="A99" s="133"/>
      <c r="B99" s="133"/>
      <c r="C99" s="133"/>
      <c r="D99" s="133"/>
      <c r="E99" s="134"/>
    </row>
    <row r="100" spans="1:5" x14ac:dyDescent="0.25">
      <c r="A100" s="133"/>
      <c r="B100" s="133"/>
      <c r="C100" s="133"/>
      <c r="D100" s="133"/>
      <c r="E100" s="134"/>
    </row>
    <row r="101" spans="1:5" x14ac:dyDescent="0.25">
      <c r="A101" s="133"/>
      <c r="B101" s="133"/>
      <c r="C101" s="133"/>
      <c r="D101" s="133"/>
      <c r="E101" s="134"/>
    </row>
    <row r="102" spans="1:5" x14ac:dyDescent="0.25">
      <c r="A102" s="133"/>
      <c r="B102" s="133"/>
      <c r="C102" s="133"/>
      <c r="D102" s="133"/>
      <c r="E102" s="134"/>
    </row>
    <row r="103" spans="1:5" x14ac:dyDescent="0.25">
      <c r="A103" s="133"/>
      <c r="B103" s="133"/>
      <c r="C103" s="133"/>
      <c r="D103" s="133"/>
      <c r="E103" s="134"/>
    </row>
    <row r="104" spans="1:5" x14ac:dyDescent="0.25">
      <c r="A104" s="133"/>
      <c r="B104" s="133"/>
      <c r="C104" s="133"/>
      <c r="D104" s="133"/>
      <c r="E104" s="134"/>
    </row>
    <row r="105" spans="1:5" x14ac:dyDescent="0.25">
      <c r="A105" s="133"/>
      <c r="B105" s="133"/>
      <c r="C105" s="133"/>
      <c r="D105" s="133"/>
      <c r="E105" s="134"/>
    </row>
    <row r="106" spans="1:5" x14ac:dyDescent="0.25">
      <c r="A106" s="133"/>
      <c r="B106" s="133"/>
      <c r="C106" s="133"/>
      <c r="D106" s="133"/>
      <c r="E106" s="134"/>
    </row>
    <row r="107" spans="1:5" x14ac:dyDescent="0.25">
      <c r="A107" s="133"/>
      <c r="B107" s="133"/>
      <c r="C107" s="133"/>
      <c r="D107" s="133"/>
      <c r="E107" s="134"/>
    </row>
    <row r="108" spans="1:5" x14ac:dyDescent="0.25">
      <c r="A108" s="133"/>
      <c r="B108" s="133"/>
      <c r="C108" s="133"/>
      <c r="D108" s="133"/>
      <c r="E108" s="134"/>
    </row>
    <row r="109" spans="1:5" x14ac:dyDescent="0.25">
      <c r="A109" s="133"/>
      <c r="B109" s="133"/>
      <c r="C109" s="133"/>
      <c r="D109" s="133"/>
      <c r="E109" s="134"/>
    </row>
    <row r="110" spans="1:5" x14ac:dyDescent="0.25">
      <c r="A110" s="133"/>
      <c r="B110" s="133"/>
      <c r="C110" s="133"/>
      <c r="D110" s="133"/>
      <c r="E110" s="135"/>
    </row>
    <row r="111" spans="1:5" x14ac:dyDescent="0.25">
      <c r="A111" s="133"/>
      <c r="B111" s="133"/>
      <c r="C111" s="133"/>
      <c r="D111" s="133"/>
      <c r="E111" s="134"/>
    </row>
    <row r="112" spans="1:5" x14ac:dyDescent="0.25">
      <c r="A112" s="133"/>
      <c r="B112" s="133"/>
      <c r="C112" s="133"/>
      <c r="D112" s="133"/>
      <c r="E112" s="134"/>
    </row>
    <row r="113" spans="1:5" x14ac:dyDescent="0.25">
      <c r="A113" s="133"/>
      <c r="B113" s="133"/>
      <c r="C113" s="133"/>
      <c r="D113" s="133"/>
      <c r="E113" s="134"/>
    </row>
    <row r="114" spans="1:5" x14ac:dyDescent="0.25">
      <c r="A114" s="133"/>
      <c r="B114" s="133"/>
      <c r="C114" s="133"/>
      <c r="D114" s="133"/>
      <c r="E114" s="134"/>
    </row>
    <row r="115" spans="1:5" x14ac:dyDescent="0.25">
      <c r="A115" s="133"/>
      <c r="B115" s="133"/>
      <c r="C115" s="133"/>
      <c r="D115" s="133"/>
      <c r="E115" s="134"/>
    </row>
    <row r="116" spans="1:5" x14ac:dyDescent="0.25">
      <c r="A116" s="133"/>
      <c r="B116" s="133"/>
      <c r="C116" s="133"/>
      <c r="D116" s="133"/>
      <c r="E116" s="134"/>
    </row>
    <row r="117" spans="1:5" x14ac:dyDescent="0.25">
      <c r="A117" s="133"/>
      <c r="B117" s="133"/>
      <c r="C117" s="133"/>
      <c r="D117" s="133"/>
      <c r="E117" s="134"/>
    </row>
    <row r="118" spans="1:5" x14ac:dyDescent="0.25">
      <c r="A118" s="133"/>
      <c r="B118" s="133"/>
      <c r="C118" s="133"/>
      <c r="D118" s="133"/>
      <c r="E118" s="134"/>
    </row>
    <row r="119" spans="1:5" x14ac:dyDescent="0.25">
      <c r="A119" s="133"/>
      <c r="B119" s="133"/>
      <c r="C119" s="133"/>
      <c r="D119" s="133"/>
      <c r="E119" s="134"/>
    </row>
    <row r="120" spans="1:5" x14ac:dyDescent="0.25">
      <c r="A120" s="133"/>
      <c r="B120" s="133"/>
      <c r="C120" s="133"/>
      <c r="D120" s="133"/>
      <c r="E120" s="134"/>
    </row>
    <row r="121" spans="1:5" x14ac:dyDescent="0.25">
      <c r="A121" s="133"/>
      <c r="B121" s="133"/>
      <c r="C121" s="133"/>
      <c r="D121" s="133"/>
      <c r="E121" s="134"/>
    </row>
    <row r="122" spans="1:5" x14ac:dyDescent="0.25">
      <c r="A122" s="133"/>
      <c r="B122" s="133"/>
      <c r="C122" s="133"/>
      <c r="D122" s="133"/>
      <c r="E122" s="134"/>
    </row>
    <row r="123" spans="1:5" ht="17.25" customHeight="1" x14ac:dyDescent="0.25">
      <c r="A123" s="133"/>
      <c r="B123" s="133"/>
      <c r="C123" s="133"/>
      <c r="D123" s="133"/>
      <c r="E123" s="134"/>
    </row>
    <row r="124" spans="1:5" x14ac:dyDescent="0.25">
      <c r="A124" s="133"/>
      <c r="B124" s="133"/>
      <c r="C124" s="133"/>
      <c r="D124" s="133"/>
      <c r="E124" s="133"/>
    </row>
    <row r="125" spans="1:5" x14ac:dyDescent="0.25">
      <c r="A125" s="133"/>
      <c r="B125" s="133"/>
      <c r="C125" s="133"/>
      <c r="D125" s="133"/>
      <c r="E125" s="134"/>
    </row>
    <row r="126" spans="1:5" x14ac:dyDescent="0.25">
      <c r="A126" s="133"/>
      <c r="B126" s="133"/>
      <c r="C126" s="133"/>
      <c r="D126" s="133"/>
      <c r="E126" s="134"/>
    </row>
    <row r="127" spans="1:5" x14ac:dyDescent="0.25">
      <c r="A127" s="133"/>
      <c r="B127" s="133"/>
      <c r="C127" s="133"/>
      <c r="D127" s="133"/>
      <c r="E127" s="134"/>
    </row>
    <row r="128" spans="1:5" x14ac:dyDescent="0.25">
      <c r="A128" s="133"/>
      <c r="B128" s="133"/>
      <c r="C128" s="133"/>
      <c r="D128" s="133"/>
      <c r="E128" s="134"/>
    </row>
    <row r="129" spans="1:5" x14ac:dyDescent="0.25">
      <c r="A129" s="133"/>
      <c r="B129" s="133"/>
      <c r="C129" s="133"/>
      <c r="D129" s="133"/>
      <c r="E129" s="135"/>
    </row>
    <row r="130" spans="1:5" x14ac:dyDescent="0.25">
      <c r="A130" s="133"/>
      <c r="B130" s="133"/>
      <c r="C130" s="133"/>
      <c r="D130" s="133"/>
      <c r="E130" s="136"/>
    </row>
    <row r="131" spans="1:5" x14ac:dyDescent="0.25">
      <c r="A131" s="133"/>
      <c r="B131" s="133"/>
      <c r="C131" s="133"/>
      <c r="D131" s="133"/>
      <c r="E131" s="134"/>
    </row>
    <row r="132" spans="1:5" ht="31.5" customHeight="1" x14ac:dyDescent="0.25">
      <c r="A132" s="133"/>
      <c r="B132" s="133"/>
      <c r="C132" s="133"/>
      <c r="D132" s="133"/>
      <c r="E132" s="134"/>
    </row>
    <row r="133" spans="1:5" x14ac:dyDescent="0.25">
      <c r="A133" s="133"/>
      <c r="B133" s="133"/>
      <c r="C133" s="133"/>
      <c r="D133" s="133"/>
      <c r="E133" s="135"/>
    </row>
    <row r="134" spans="1:5" x14ac:dyDescent="0.25">
      <c r="A134" s="133"/>
      <c r="B134" s="133"/>
      <c r="C134" s="133"/>
      <c r="D134" s="133"/>
      <c r="E134" s="134"/>
    </row>
    <row r="135" spans="1:5" ht="15.75" customHeight="1" x14ac:dyDescent="0.25">
      <c r="A135" s="133"/>
      <c r="B135" s="133"/>
      <c r="C135" s="133"/>
      <c r="D135" s="133"/>
      <c r="E135" s="134"/>
    </row>
    <row r="136" spans="1:5" x14ac:dyDescent="0.25">
      <c r="A136" s="133"/>
      <c r="B136" s="133"/>
      <c r="C136" s="133"/>
      <c r="D136" s="133"/>
      <c r="E136" s="134"/>
    </row>
    <row r="137" spans="1:5" x14ac:dyDescent="0.25">
      <c r="A137" s="133"/>
      <c r="B137" s="133"/>
      <c r="C137" s="133"/>
      <c r="D137" s="133"/>
      <c r="E137" s="134"/>
    </row>
    <row r="138" spans="1:5" x14ac:dyDescent="0.25">
      <c r="A138" s="133"/>
      <c r="B138" s="133"/>
      <c r="C138" s="133"/>
      <c r="D138" s="133"/>
      <c r="E138" s="134"/>
    </row>
    <row r="139" spans="1:5" x14ac:dyDescent="0.25">
      <c r="A139" s="133"/>
      <c r="B139" s="133"/>
      <c r="C139" s="133"/>
      <c r="D139" s="133"/>
      <c r="E139" s="134"/>
    </row>
    <row r="140" spans="1:5" x14ac:dyDescent="0.25">
      <c r="A140" s="133"/>
      <c r="B140" s="133"/>
      <c r="C140" s="133"/>
      <c r="D140" s="133"/>
      <c r="E140" s="134"/>
    </row>
    <row r="141" spans="1:5" x14ac:dyDescent="0.25">
      <c r="A141" s="133"/>
      <c r="B141" s="133"/>
      <c r="C141" s="133"/>
      <c r="D141" s="133"/>
      <c r="E141" s="134"/>
    </row>
    <row r="142" spans="1:5" ht="14.25" customHeight="1" x14ac:dyDescent="0.25">
      <c r="A142" s="133"/>
      <c r="B142" s="133"/>
      <c r="C142" s="133"/>
      <c r="D142" s="133"/>
      <c r="E142" s="134"/>
    </row>
    <row r="143" spans="1:5" x14ac:dyDescent="0.25">
      <c r="A143" s="133"/>
      <c r="B143" s="133"/>
      <c r="C143" s="133"/>
      <c r="D143" s="133"/>
      <c r="E143" s="133"/>
    </row>
    <row r="144" spans="1:5" x14ac:dyDescent="0.25">
      <c r="A144" s="133"/>
      <c r="B144" s="133"/>
      <c r="C144" s="133"/>
      <c r="D144" s="133"/>
      <c r="E144" s="134"/>
    </row>
    <row r="145" spans="1:5" x14ac:dyDescent="0.25">
      <c r="A145" s="133"/>
      <c r="B145" s="133"/>
      <c r="C145" s="133"/>
      <c r="D145" s="133"/>
      <c r="E145" s="134"/>
    </row>
    <row r="146" spans="1:5" s="108" customFormat="1" x14ac:dyDescent="0.25">
      <c r="A146" s="133"/>
      <c r="B146" s="133"/>
      <c r="C146" s="133"/>
      <c r="D146" s="133"/>
      <c r="E146" s="135"/>
    </row>
    <row r="147" spans="1:5" x14ac:dyDescent="0.25">
      <c r="A147" s="133"/>
      <c r="B147" s="133"/>
      <c r="C147" s="133"/>
      <c r="D147" s="133"/>
      <c r="E147" s="134"/>
    </row>
    <row r="148" spans="1:5" x14ac:dyDescent="0.25">
      <c r="A148" s="133"/>
      <c r="B148" s="133"/>
      <c r="C148" s="133"/>
      <c r="D148" s="133"/>
      <c r="E148" s="134"/>
    </row>
    <row r="149" spans="1:5" s="108" customFormat="1" x14ac:dyDescent="0.25">
      <c r="A149" s="133"/>
      <c r="B149" s="133"/>
      <c r="C149" s="133"/>
      <c r="D149" s="133"/>
      <c r="E149" s="135"/>
    </row>
    <row r="150" spans="1:5" x14ac:dyDescent="0.25">
      <c r="A150" s="133"/>
      <c r="B150" s="133"/>
      <c r="C150" s="133"/>
      <c r="D150" s="133"/>
      <c r="E150" s="134"/>
    </row>
    <row r="151" spans="1:5" x14ac:dyDescent="0.25">
      <c r="A151" s="133"/>
      <c r="B151" s="133"/>
      <c r="C151" s="133"/>
      <c r="D151" s="133"/>
      <c r="E151" s="134"/>
    </row>
    <row r="152" spans="1:5" x14ac:dyDescent="0.25">
      <c r="A152" s="133"/>
      <c r="B152" s="133"/>
      <c r="C152" s="133"/>
      <c r="D152" s="133"/>
      <c r="E152" s="134"/>
    </row>
    <row r="153" spans="1:5" x14ac:dyDescent="0.25">
      <c r="A153" s="133"/>
      <c r="B153" s="133"/>
      <c r="C153" s="133"/>
      <c r="D153" s="133"/>
      <c r="E153" s="134"/>
    </row>
    <row r="154" spans="1:5" ht="14.25" customHeight="1" x14ac:dyDescent="0.25">
      <c r="A154" s="133"/>
      <c r="B154" s="133"/>
      <c r="C154" s="133"/>
      <c r="D154" s="133"/>
      <c r="E154" s="134"/>
    </row>
    <row r="155" spans="1:5" x14ac:dyDescent="0.25">
      <c r="A155" s="133"/>
      <c r="B155" s="133"/>
      <c r="C155" s="133"/>
      <c r="D155" s="133"/>
      <c r="E155" s="133"/>
    </row>
    <row r="156" spans="1:5" x14ac:dyDescent="0.25">
      <c r="A156" s="133"/>
      <c r="B156" s="133"/>
      <c r="C156" s="133"/>
      <c r="D156" s="133"/>
      <c r="E156" s="134"/>
    </row>
    <row r="157" spans="1:5" x14ac:dyDescent="0.25">
      <c r="A157" s="133"/>
      <c r="B157" s="133"/>
      <c r="C157" s="133"/>
      <c r="D157" s="133"/>
      <c r="E157" s="134"/>
    </row>
    <row r="158" spans="1:5" s="108" customFormat="1" x14ac:dyDescent="0.25">
      <c r="A158" s="133"/>
      <c r="B158" s="133"/>
      <c r="C158" s="133"/>
      <c r="D158" s="133"/>
      <c r="E158" s="133"/>
    </row>
    <row r="159" spans="1:5" s="108" customFormat="1" x14ac:dyDescent="0.25">
      <c r="A159" s="133"/>
      <c r="B159" s="133"/>
      <c r="C159" s="133"/>
      <c r="D159" s="133"/>
      <c r="E159" s="134"/>
    </row>
    <row r="160" spans="1:5" x14ac:dyDescent="0.25">
      <c r="A160" s="133"/>
      <c r="B160" s="133"/>
      <c r="C160" s="133"/>
      <c r="D160" s="133"/>
      <c r="E160" s="134"/>
    </row>
    <row r="161" spans="1:5" x14ac:dyDescent="0.25">
      <c r="A161" s="133"/>
      <c r="B161" s="133"/>
      <c r="C161" s="133"/>
      <c r="D161" s="133"/>
      <c r="E161" s="134"/>
    </row>
    <row r="162" spans="1:5" x14ac:dyDescent="0.25">
      <c r="A162" s="133"/>
      <c r="B162" s="133"/>
      <c r="C162" s="133"/>
      <c r="D162" s="133"/>
      <c r="E162" s="134"/>
    </row>
    <row r="163" spans="1:5" ht="14.25" customHeight="1" x14ac:dyDescent="0.25">
      <c r="A163" s="133"/>
      <c r="B163" s="133"/>
      <c r="C163" s="133"/>
      <c r="D163" s="133"/>
      <c r="E163" s="134"/>
    </row>
    <row r="164" spans="1:5" s="108" customFormat="1" x14ac:dyDescent="0.25">
      <c r="A164" s="133"/>
      <c r="B164" s="133"/>
      <c r="C164" s="133"/>
      <c r="D164" s="133"/>
      <c r="E164" s="133"/>
    </row>
    <row r="165" spans="1:5" x14ac:dyDescent="0.25">
      <c r="A165" s="133"/>
      <c r="B165" s="133"/>
      <c r="C165" s="133"/>
      <c r="D165" s="133"/>
      <c r="E165" s="134"/>
    </row>
    <row r="166" spans="1:5" x14ac:dyDescent="0.25">
      <c r="A166" s="133"/>
      <c r="B166" s="133"/>
      <c r="C166" s="133"/>
      <c r="D166" s="133"/>
      <c r="E166" s="134"/>
    </row>
    <row r="167" spans="1:5" x14ac:dyDescent="0.25">
      <c r="A167" s="133"/>
      <c r="B167" s="133"/>
      <c r="C167" s="133"/>
      <c r="D167" s="133"/>
      <c r="E167" s="134"/>
    </row>
    <row r="168" spans="1:5" x14ac:dyDescent="0.25">
      <c r="A168" s="133"/>
      <c r="B168" s="133"/>
      <c r="C168" s="133"/>
      <c r="D168" s="133"/>
      <c r="E168" s="134"/>
    </row>
    <row r="169" spans="1:5" x14ac:dyDescent="0.25">
      <c r="A169" s="133"/>
      <c r="B169" s="133"/>
      <c r="C169" s="133"/>
      <c r="D169" s="133"/>
      <c r="E169" s="133"/>
    </row>
    <row r="170" spans="1:5" x14ac:dyDescent="0.25">
      <c r="B170" s="138"/>
      <c r="C170" s="138"/>
      <c r="D170" s="138"/>
      <c r="E170" s="138"/>
    </row>
  </sheetData>
  <sheetProtection selectLockedCells="1" selectUnlockedCells="1"/>
  <mergeCells count="1">
    <mergeCell ref="A1:E1"/>
  </mergeCells>
  <phoneticPr fontId="2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5" firstPageNumber="0" orientation="portrait" r:id="rId1"/>
  <headerFooter alignWithMargins="0">
    <oddHeader>&amp;C&amp;"Times New Roman,Félkövér"&amp;12 5. melléklet a 11/2017. (IX. 29.) önkormányzati rendelethez
Az önkormányzat 2017. évi költségvetéséről szóló 2/2017. (II. 15.) önkormányzati rendelet 5. mellékletének helyébe a következő 5. melléklet lép:</oddHeader>
  </headerFooter>
  <rowBreaks count="2" manualBreakCount="2">
    <brk id="71" max="16383" man="1"/>
    <brk id="129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L62"/>
  <sheetViews>
    <sheetView view="pageLayout" zoomScaleNormal="100" zoomScaleSheetLayoutView="89" workbookViewId="0">
      <selection activeCell="A4" sqref="A4:J4"/>
    </sheetView>
  </sheetViews>
  <sheetFormatPr defaultColWidth="9.140625" defaultRowHeight="15.75" x14ac:dyDescent="0.25"/>
  <cols>
    <col min="1" max="1" width="45.7109375" style="436" customWidth="1"/>
    <col min="2" max="2" width="18.5703125" style="197" bestFit="1" customWidth="1"/>
    <col min="3" max="3" width="18.42578125" style="197" bestFit="1" customWidth="1"/>
    <col min="4" max="4" width="18.42578125" style="197" customWidth="1"/>
    <col min="5" max="5" width="17" style="197" bestFit="1" customWidth="1"/>
    <col min="6" max="6" width="45.85546875" style="436" customWidth="1"/>
    <col min="7" max="7" width="19.7109375" style="197" bestFit="1" customWidth="1"/>
    <col min="8" max="8" width="18.5703125" style="197" bestFit="1" customWidth="1"/>
    <col min="9" max="9" width="18.5703125" style="197" customWidth="1"/>
    <col min="10" max="10" width="18.5703125" style="197" bestFit="1" customWidth="1"/>
    <col min="11" max="11" width="9.140625" style="197"/>
    <col min="12" max="12" width="10.5703125" style="197" customWidth="1"/>
    <col min="13" max="13" width="9.140625" style="197"/>
    <col min="14" max="14" width="12.28515625" style="197" customWidth="1"/>
    <col min="15" max="16384" width="9.140625" style="197"/>
  </cols>
  <sheetData>
    <row r="2" spans="1:12" x14ac:dyDescent="0.25">
      <c r="F2" s="437"/>
      <c r="G2" s="438"/>
      <c r="H2" s="438"/>
      <c r="I2" s="438"/>
      <c r="J2" s="438"/>
    </row>
    <row r="4" spans="1:12" ht="15.75" customHeight="1" x14ac:dyDescent="0.25">
      <c r="A4" s="851" t="s">
        <v>545</v>
      </c>
      <c r="B4" s="851"/>
      <c r="C4" s="851"/>
      <c r="D4" s="851"/>
      <c r="E4" s="851"/>
      <c r="F4" s="851"/>
      <c r="G4" s="851"/>
      <c r="H4" s="851"/>
      <c r="I4" s="851"/>
      <c r="J4" s="851"/>
    </row>
    <row r="5" spans="1:12" ht="16.5" thickBot="1" x14ac:dyDescent="0.3"/>
    <row r="6" spans="1:12" s="436" customFormat="1" ht="16.5" thickBot="1" x14ac:dyDescent="0.3">
      <c r="A6" s="439" t="s">
        <v>120</v>
      </c>
      <c r="B6" s="161" t="s">
        <v>529</v>
      </c>
      <c r="C6" s="161" t="s">
        <v>530</v>
      </c>
      <c r="D6" s="161" t="s">
        <v>549</v>
      </c>
      <c r="E6" s="161" t="s">
        <v>531</v>
      </c>
      <c r="F6" s="440" t="s">
        <v>121</v>
      </c>
      <c r="G6" s="161" t="s">
        <v>529</v>
      </c>
      <c r="H6" s="161" t="s">
        <v>530</v>
      </c>
      <c r="I6" s="161" t="s">
        <v>549</v>
      </c>
      <c r="J6" s="435" t="s">
        <v>531</v>
      </c>
    </row>
    <row r="7" spans="1:12" ht="31.5" x14ac:dyDescent="0.25">
      <c r="A7" s="441" t="s">
        <v>122</v>
      </c>
      <c r="B7" s="442">
        <f>'1.sz.tábla'!B7</f>
        <v>30310196</v>
      </c>
      <c r="C7" s="442">
        <f>'1.sz.tábla'!C7</f>
        <v>31538654</v>
      </c>
      <c r="D7" s="442">
        <f>'1.sz.tábla'!D7</f>
        <v>34179452</v>
      </c>
      <c r="E7" s="442">
        <f>'1.sz.tábla'!E7</f>
        <v>2640798</v>
      </c>
      <c r="F7" s="443" t="s">
        <v>107</v>
      </c>
      <c r="G7" s="442">
        <f>'3.tábla'!B7</f>
        <v>15482750</v>
      </c>
      <c r="H7" s="442">
        <f>'3.tábla'!C7</f>
        <v>17276568</v>
      </c>
      <c r="I7" s="442">
        <f>'3.tábla'!D7</f>
        <v>17770943</v>
      </c>
      <c r="J7" s="442">
        <f>'3.tábla'!E7</f>
        <v>494375</v>
      </c>
    </row>
    <row r="8" spans="1:12" x14ac:dyDescent="0.25">
      <c r="A8" s="444" t="s">
        <v>123</v>
      </c>
      <c r="B8" s="198">
        <f>'1.sz.tábla'!B9</f>
        <v>20450000</v>
      </c>
      <c r="C8" s="198">
        <f>'1.sz.tábla'!C9</f>
        <v>20450000</v>
      </c>
      <c r="D8" s="198">
        <f>'1.sz.tábla'!D9</f>
        <v>20450000</v>
      </c>
      <c r="E8" s="198">
        <f>'1.sz.tábla'!E9</f>
        <v>0</v>
      </c>
      <c r="F8" s="445" t="s">
        <v>124</v>
      </c>
      <c r="G8" s="446">
        <f>'3.tábla'!B8</f>
        <v>3800000</v>
      </c>
      <c r="H8" s="446">
        <f>'3.tábla'!C8</f>
        <v>3643137</v>
      </c>
      <c r="I8" s="446">
        <f>'3.tábla'!D8</f>
        <v>3759301</v>
      </c>
      <c r="J8" s="446">
        <f>'3.tábla'!E8</f>
        <v>116164</v>
      </c>
    </row>
    <row r="9" spans="1:12" x14ac:dyDescent="0.25">
      <c r="A9" s="445" t="s">
        <v>125</v>
      </c>
      <c r="B9" s="198">
        <f>'1.sz.tábla'!B10</f>
        <v>7300000</v>
      </c>
      <c r="C9" s="198">
        <f>'1.sz.tábla'!C10</f>
        <v>7300000</v>
      </c>
      <c r="D9" s="198">
        <f>'1.sz.tábla'!D10</f>
        <v>7300000</v>
      </c>
      <c r="E9" s="198">
        <f>'1.sz.tábla'!E10</f>
        <v>0</v>
      </c>
      <c r="F9" s="445" t="s">
        <v>126</v>
      </c>
      <c r="G9" s="198">
        <f>'3.tábla'!B9</f>
        <v>32296000</v>
      </c>
      <c r="H9" s="198">
        <f>'3.tábla'!C9</f>
        <v>33249503</v>
      </c>
      <c r="I9" s="198">
        <f>'3.tábla'!D9</f>
        <v>34356503</v>
      </c>
      <c r="J9" s="198">
        <f>'3.tábla'!E9</f>
        <v>1107000</v>
      </c>
      <c r="L9" s="433"/>
    </row>
    <row r="10" spans="1:12" ht="31.5" x14ac:dyDescent="0.25">
      <c r="A10" s="444" t="s">
        <v>127</v>
      </c>
      <c r="B10" s="198">
        <f>'1.sz.tábla'!B12</f>
        <v>0</v>
      </c>
      <c r="C10" s="198">
        <f>'1.sz.tábla'!C12</f>
        <v>0</v>
      </c>
      <c r="D10" s="198">
        <f>'1.sz.tábla'!D12</f>
        <v>0</v>
      </c>
      <c r="E10" s="198">
        <f>'1.sz.tábla'!E12</f>
        <v>0</v>
      </c>
      <c r="F10" s="445" t="s">
        <v>108</v>
      </c>
      <c r="G10" s="198">
        <f>'3.tábla'!B48</f>
        <v>3950000</v>
      </c>
      <c r="H10" s="198">
        <f>'3.tábla'!C48</f>
        <v>3950000</v>
      </c>
      <c r="I10" s="198">
        <f>'3.tábla'!D48</f>
        <v>3073000</v>
      </c>
      <c r="J10" s="198">
        <f>'3.tábla'!E48</f>
        <v>-877000</v>
      </c>
    </row>
    <row r="11" spans="1:12" x14ac:dyDescent="0.25">
      <c r="A11" s="445"/>
      <c r="B11" s="447"/>
      <c r="C11" s="447"/>
      <c r="D11" s="447"/>
      <c r="E11" s="447"/>
      <c r="F11" s="445" t="s">
        <v>106</v>
      </c>
      <c r="G11" s="198">
        <f>'3.tábla'!B35</f>
        <v>13102749</v>
      </c>
      <c r="H11" s="198">
        <f>'3.tábla'!C35</f>
        <v>13237662</v>
      </c>
      <c r="I11" s="198">
        <f>'3.tábla'!D35</f>
        <v>12277948</v>
      </c>
      <c r="J11" s="198">
        <f>'3.tábla'!E35</f>
        <v>-959714</v>
      </c>
    </row>
    <row r="12" spans="1:12" x14ac:dyDescent="0.25">
      <c r="A12" s="445"/>
      <c r="B12" s="447"/>
      <c r="C12" s="447"/>
      <c r="D12" s="447"/>
      <c r="E12" s="447"/>
      <c r="F12" s="445" t="s">
        <v>251</v>
      </c>
      <c r="G12" s="198">
        <f>'3.tábla'!B34</f>
        <v>0</v>
      </c>
      <c r="H12" s="198">
        <f>'3.tábla'!C34</f>
        <v>27813</v>
      </c>
      <c r="I12" s="198">
        <f>'3.tábla'!D34</f>
        <v>27813</v>
      </c>
      <c r="J12" s="198">
        <f>'3.tábla'!E34</f>
        <v>0</v>
      </c>
    </row>
    <row r="13" spans="1:12" ht="31.5" x14ac:dyDescent="0.25">
      <c r="A13" s="444"/>
      <c r="B13" s="447"/>
      <c r="C13" s="447"/>
      <c r="D13" s="447"/>
      <c r="E13" s="447"/>
      <c r="F13" s="445" t="s">
        <v>252</v>
      </c>
      <c r="G13" s="198">
        <f>'4. sz. tábla'!B5</f>
        <v>12458749</v>
      </c>
      <c r="H13" s="198">
        <f>'4. sz. tábla'!C5</f>
        <v>12379849</v>
      </c>
      <c r="I13" s="198">
        <f>'4. sz. tábla'!D5</f>
        <v>11950135</v>
      </c>
      <c r="J13" s="198">
        <f>'4. sz. tábla'!E5</f>
        <v>-429714</v>
      </c>
    </row>
    <row r="14" spans="1:12" ht="31.5" x14ac:dyDescent="0.25">
      <c r="A14" s="448"/>
      <c r="B14" s="447"/>
      <c r="C14" s="447"/>
      <c r="D14" s="447"/>
      <c r="E14" s="447"/>
      <c r="F14" s="449" t="s">
        <v>253</v>
      </c>
      <c r="G14" s="446">
        <f>'4. sz. tábla'!B9</f>
        <v>0</v>
      </c>
      <c r="H14" s="446">
        <f>'4. sz. tábla'!C9</f>
        <v>0</v>
      </c>
      <c r="I14" s="446">
        <f>'4. sz. tábla'!D9</f>
        <v>0</v>
      </c>
      <c r="J14" s="446">
        <f>'4. sz. tábla'!E9</f>
        <v>0</v>
      </c>
    </row>
    <row r="15" spans="1:12" ht="31.5" x14ac:dyDescent="0.25">
      <c r="A15" s="444"/>
      <c r="B15" s="447"/>
      <c r="C15" s="447"/>
      <c r="D15" s="447"/>
      <c r="E15" s="447"/>
      <c r="F15" s="445" t="s">
        <v>254</v>
      </c>
      <c r="G15" s="447">
        <v>0</v>
      </c>
      <c r="H15" s="447">
        <v>0</v>
      </c>
      <c r="I15" s="447">
        <v>0</v>
      </c>
      <c r="J15" s="447">
        <v>0</v>
      </c>
    </row>
    <row r="16" spans="1:12" x14ac:dyDescent="0.25">
      <c r="A16" s="445"/>
      <c r="B16" s="447"/>
      <c r="C16" s="447"/>
      <c r="D16" s="447"/>
      <c r="E16" s="447"/>
      <c r="F16" s="445" t="s">
        <v>246</v>
      </c>
      <c r="G16" s="198">
        <f>'1.sz.tábla'!B33</f>
        <v>36121697</v>
      </c>
      <c r="H16" s="198">
        <f>'1.sz.tábla'!C33</f>
        <v>6180857</v>
      </c>
      <c r="I16" s="198">
        <f>'1.sz.tábla'!D33</f>
        <v>2734980</v>
      </c>
      <c r="J16" s="198">
        <f>'1.sz.tábla'!E33</f>
        <v>-3445877</v>
      </c>
    </row>
    <row r="17" spans="1:10" s="453" customFormat="1" x14ac:dyDescent="0.25">
      <c r="A17" s="450" t="s">
        <v>128</v>
      </c>
      <c r="B17" s="451">
        <f>SUM(B7:B16)</f>
        <v>58060196</v>
      </c>
      <c r="C17" s="451">
        <f>SUM(C7:C16)</f>
        <v>59288654</v>
      </c>
      <c r="D17" s="451">
        <f>SUM(D7:D16)</f>
        <v>61929452</v>
      </c>
      <c r="E17" s="451">
        <f>SUM(E7:E16)</f>
        <v>2640798</v>
      </c>
      <c r="F17" s="450" t="s">
        <v>129</v>
      </c>
      <c r="G17" s="452">
        <f>G7+G8+G9+G10+G11+G16+G13</f>
        <v>117211945</v>
      </c>
      <c r="H17" s="452">
        <f>H7+H8+H9+H10+H11+H16</f>
        <v>77537727</v>
      </c>
      <c r="I17" s="452">
        <f>I7+I8+I9+I10+I11+I16</f>
        <v>73972675</v>
      </c>
      <c r="J17" s="452">
        <f>J7+J8+J9+J10+J11+J16</f>
        <v>-3565052</v>
      </c>
    </row>
    <row r="18" spans="1:10" s="453" customFormat="1" x14ac:dyDescent="0.25">
      <c r="A18" s="450" t="s">
        <v>130</v>
      </c>
      <c r="B18" s="451">
        <f>B17-G17</f>
        <v>-59151749</v>
      </c>
      <c r="C18" s="451">
        <f>C17-H17</f>
        <v>-18249073</v>
      </c>
      <c r="D18" s="451">
        <f>D17-I17</f>
        <v>-12043223</v>
      </c>
      <c r="E18" s="451">
        <f>E17-J17</f>
        <v>6205850</v>
      </c>
      <c r="F18" s="450" t="s">
        <v>131</v>
      </c>
      <c r="G18" s="451"/>
      <c r="H18" s="451"/>
      <c r="I18" s="451"/>
      <c r="J18" s="451"/>
    </row>
    <row r="19" spans="1:10" s="453" customFormat="1" ht="31.5" x14ac:dyDescent="0.25">
      <c r="A19" s="450" t="s">
        <v>132</v>
      </c>
      <c r="B19" s="451">
        <f>SUM(B20)</f>
        <v>51000000</v>
      </c>
      <c r="C19" s="451">
        <f>SUM(C20)</f>
        <v>52934973</v>
      </c>
      <c r="D19" s="451">
        <f>SUM(D20)</f>
        <v>52934973</v>
      </c>
      <c r="E19" s="451">
        <f>SUM(E20)</f>
        <v>0</v>
      </c>
      <c r="F19" s="450" t="s">
        <v>133</v>
      </c>
      <c r="G19" s="454">
        <f>SUM(G20:G21)</f>
        <v>1161000</v>
      </c>
      <c r="H19" s="454">
        <f>SUM(H20:H21)</f>
        <v>1634058</v>
      </c>
      <c r="I19" s="454">
        <f>SUM(I20:I21)</f>
        <v>1634058</v>
      </c>
      <c r="J19" s="454">
        <f>SUM(J20:J21)</f>
        <v>0</v>
      </c>
    </row>
    <row r="20" spans="1:10" x14ac:dyDescent="0.25">
      <c r="A20" s="445" t="s">
        <v>134</v>
      </c>
      <c r="B20" s="198">
        <f>'2.sz.tábla'!B80</f>
        <v>51000000</v>
      </c>
      <c r="C20" s="198">
        <f>'2.sz.tábla'!C80</f>
        <v>52934973</v>
      </c>
      <c r="D20" s="198">
        <f>'2.sz.tábla'!D80</f>
        <v>52934973</v>
      </c>
      <c r="E20" s="198">
        <f>'2.sz.tábla'!E80</f>
        <v>0</v>
      </c>
      <c r="F20" s="445" t="s">
        <v>256</v>
      </c>
      <c r="G20" s="198">
        <f>'1.sz.tábla'!B38</f>
        <v>1161000</v>
      </c>
      <c r="H20" s="198">
        <f>'1.sz.tábla'!C38</f>
        <v>1634058</v>
      </c>
      <c r="I20" s="198">
        <f>'1.sz.tábla'!D38</f>
        <v>1634058</v>
      </c>
      <c r="J20" s="198">
        <f>'1.sz.tábla'!E38</f>
        <v>0</v>
      </c>
    </row>
    <row r="21" spans="1:10" s="453" customFormat="1" ht="31.5" x14ac:dyDescent="0.25">
      <c r="A21" s="450" t="s">
        <v>135</v>
      </c>
      <c r="B21" s="450">
        <f>SUM(B22:B25)</f>
        <v>30155000</v>
      </c>
      <c r="C21" s="450">
        <f>SUM(C22:C25)</f>
        <v>628058</v>
      </c>
      <c r="D21" s="450">
        <f>SUM(D22:D25)</f>
        <v>628058</v>
      </c>
      <c r="E21" s="450">
        <f>SUM(E22:E25)</f>
        <v>0</v>
      </c>
      <c r="F21" s="445" t="s">
        <v>257</v>
      </c>
      <c r="G21" s="447"/>
      <c r="H21" s="447"/>
      <c r="I21" s="447"/>
      <c r="J21" s="447"/>
    </row>
    <row r="22" spans="1:10" x14ac:dyDescent="0.25">
      <c r="A22" s="445" t="s">
        <v>136</v>
      </c>
      <c r="B22" s="447"/>
      <c r="C22" s="447"/>
      <c r="D22" s="447"/>
      <c r="E22" s="447"/>
      <c r="F22" s="445" t="s">
        <v>258</v>
      </c>
      <c r="G22" s="447"/>
      <c r="H22" s="447"/>
      <c r="I22" s="447"/>
      <c r="J22" s="447"/>
    </row>
    <row r="23" spans="1:10" x14ac:dyDescent="0.25">
      <c r="A23" s="445" t="s">
        <v>137</v>
      </c>
      <c r="B23" s="447"/>
      <c r="C23" s="447"/>
      <c r="D23" s="447"/>
      <c r="E23" s="447"/>
      <c r="F23" s="449"/>
      <c r="G23" s="447"/>
      <c r="H23" s="447"/>
      <c r="I23" s="447"/>
      <c r="J23" s="447"/>
    </row>
    <row r="24" spans="1:10" x14ac:dyDescent="0.25">
      <c r="A24" s="445" t="s">
        <v>439</v>
      </c>
      <c r="B24" s="198">
        <f>'2.sz.tábla'!B93</f>
        <v>155000</v>
      </c>
      <c r="C24" s="198">
        <f>'2.sz.tábla'!C93</f>
        <v>628058</v>
      </c>
      <c r="D24" s="198">
        <f>'2.sz.tábla'!D93</f>
        <v>628058</v>
      </c>
      <c r="E24" s="198">
        <f>'2.sz.tábla'!E93</f>
        <v>0</v>
      </c>
      <c r="F24" s="449"/>
      <c r="G24" s="447"/>
      <c r="H24" s="447"/>
      <c r="I24" s="447"/>
      <c r="J24" s="447"/>
    </row>
    <row r="25" spans="1:10" x14ac:dyDescent="0.25">
      <c r="A25" s="445" t="s">
        <v>491</v>
      </c>
      <c r="B25" s="198">
        <f>'2.sz.tábla'!B92</f>
        <v>30000000</v>
      </c>
      <c r="C25" s="198">
        <f>'2.sz.tábla'!C92</f>
        <v>0</v>
      </c>
      <c r="D25" s="198"/>
      <c r="E25" s="198">
        <f>'2.sz.tábla'!E92</f>
        <v>0</v>
      </c>
      <c r="F25" s="449"/>
      <c r="G25" s="447"/>
      <c r="H25" s="447"/>
      <c r="I25" s="447"/>
      <c r="J25" s="447"/>
    </row>
    <row r="26" spans="1:10" ht="16.5" thickBot="1" x14ac:dyDescent="0.3">
      <c r="A26" s="455" t="s">
        <v>138</v>
      </c>
      <c r="B26" s="456">
        <f>B17+B19+B21</f>
        <v>139215196</v>
      </c>
      <c r="C26" s="456">
        <f>C17+C19+C21</f>
        <v>112851685</v>
      </c>
      <c r="D26" s="456"/>
      <c r="E26" s="456">
        <f>E17+E19+E21</f>
        <v>2640798</v>
      </c>
      <c r="F26" s="455" t="s">
        <v>139</v>
      </c>
      <c r="G26" s="456">
        <f>G19+G17</f>
        <v>118372945</v>
      </c>
      <c r="H26" s="456">
        <f>H19+H17</f>
        <v>79171785</v>
      </c>
      <c r="I26" s="456">
        <f>I19+I17</f>
        <v>75606733</v>
      </c>
      <c r="J26" s="456">
        <f>J19+J17</f>
        <v>-3565052</v>
      </c>
    </row>
    <row r="28" spans="1:10" ht="15.75" customHeight="1" x14ac:dyDescent="0.25">
      <c r="A28" s="850" t="s">
        <v>497</v>
      </c>
      <c r="B28" s="850"/>
      <c r="C28" s="850"/>
      <c r="D28" s="850"/>
      <c r="E28" s="850"/>
      <c r="F28" s="850"/>
      <c r="G28" s="850"/>
      <c r="H28" s="434"/>
      <c r="I28" s="434"/>
      <c r="J28" s="434"/>
    </row>
    <row r="29" spans="1:10" ht="16.5" thickBot="1" x14ac:dyDescent="0.3"/>
    <row r="30" spans="1:10" s="436" customFormat="1" ht="16.5" thickBot="1" x14ac:dyDescent="0.3">
      <c r="A30" s="800" t="s">
        <v>140</v>
      </c>
      <c r="B30" s="801" t="s">
        <v>529</v>
      </c>
      <c r="C30" s="802" t="s">
        <v>530</v>
      </c>
      <c r="D30" s="803" t="s">
        <v>549</v>
      </c>
      <c r="E30" s="802" t="s">
        <v>531</v>
      </c>
      <c r="F30" s="439" t="s">
        <v>141</v>
      </c>
      <c r="G30" s="161" t="s">
        <v>529</v>
      </c>
      <c r="H30" s="161" t="s">
        <v>530</v>
      </c>
      <c r="I30" s="161" t="s">
        <v>549</v>
      </c>
      <c r="J30" s="435" t="s">
        <v>531</v>
      </c>
    </row>
    <row r="31" spans="1:10" ht="31.5" x14ac:dyDescent="0.25">
      <c r="A31" s="444" t="s">
        <v>142</v>
      </c>
      <c r="B31" s="198">
        <f>'1.sz.tábla'!B8</f>
        <v>0</v>
      </c>
      <c r="C31" s="198"/>
      <c r="D31" s="198"/>
      <c r="E31" s="198"/>
      <c r="F31" s="796" t="s">
        <v>143</v>
      </c>
      <c r="G31" s="788">
        <f>'1.sz.tábla'!B29</f>
        <v>2430000</v>
      </c>
      <c r="H31" s="788">
        <f>'1.sz.tábla'!C29</f>
        <v>2842522</v>
      </c>
      <c r="I31" s="788">
        <f>'1.sz.tábla'!D29</f>
        <v>6065022</v>
      </c>
      <c r="J31" s="788">
        <f>'1.sz.tábla'!E29</f>
        <v>3222500</v>
      </c>
    </row>
    <row r="32" spans="1:10" x14ac:dyDescent="0.25">
      <c r="A32" s="445" t="s">
        <v>144</v>
      </c>
      <c r="B32" s="198">
        <f>'1.sz.tábla'!B11</f>
        <v>0</v>
      </c>
      <c r="C32" s="198"/>
      <c r="D32" s="198"/>
      <c r="E32" s="198"/>
      <c r="F32" s="797" t="s">
        <v>145</v>
      </c>
      <c r="G32" s="461">
        <v>0</v>
      </c>
      <c r="H32" s="447"/>
      <c r="I32" s="447"/>
      <c r="J32" s="786"/>
    </row>
    <row r="33" spans="1:10" x14ac:dyDescent="0.25">
      <c r="A33" s="445" t="s">
        <v>146</v>
      </c>
      <c r="B33" s="198">
        <f>'1.sz.tábla'!B13</f>
        <v>0</v>
      </c>
      <c r="C33" s="198"/>
      <c r="D33" s="198"/>
      <c r="E33" s="198"/>
      <c r="F33" s="797" t="s">
        <v>147</v>
      </c>
      <c r="G33" s="461">
        <f>'1.sz.tábla'!B30</f>
        <v>30871000</v>
      </c>
      <c r="H33" s="461">
        <f>'1.sz.tábla'!C30</f>
        <v>30758478</v>
      </c>
      <c r="I33" s="461">
        <f>'1.sz.tábla'!D30</f>
        <v>33741828</v>
      </c>
      <c r="J33" s="461">
        <f>'1.sz.tábla'!E30</f>
        <v>2983350</v>
      </c>
    </row>
    <row r="34" spans="1:10" x14ac:dyDescent="0.25">
      <c r="A34" s="445"/>
      <c r="B34" s="447"/>
      <c r="C34" s="447"/>
      <c r="D34" s="447"/>
      <c r="E34" s="447"/>
      <c r="F34" s="797" t="s">
        <v>148</v>
      </c>
      <c r="G34" s="461">
        <f>SUM(G35:G38)</f>
        <v>0</v>
      </c>
      <c r="H34" s="461">
        <f>SUM(H35:H38)</f>
        <v>78900</v>
      </c>
      <c r="I34" s="461">
        <f>SUM(I35:I38)</f>
        <v>78900</v>
      </c>
      <c r="J34" s="786"/>
    </row>
    <row r="35" spans="1:10" ht="31.5" x14ac:dyDescent="0.25">
      <c r="A35" s="445"/>
      <c r="B35" s="447"/>
      <c r="C35" s="447"/>
      <c r="D35" s="447"/>
      <c r="E35" s="447"/>
      <c r="F35" s="797" t="s">
        <v>149</v>
      </c>
      <c r="G35" s="461"/>
      <c r="H35" s="447"/>
      <c r="I35" s="447"/>
      <c r="J35" s="786"/>
    </row>
    <row r="36" spans="1:10" ht="27" customHeight="1" x14ac:dyDescent="0.25">
      <c r="A36" s="445"/>
      <c r="B36" s="447"/>
      <c r="C36" s="447"/>
      <c r="D36" s="447"/>
      <c r="E36" s="447"/>
      <c r="F36" s="798" t="s">
        <v>150</v>
      </c>
      <c r="G36" s="461"/>
      <c r="H36" s="198">
        <f>'5.sz.tábla '!C39</f>
        <v>78900</v>
      </c>
      <c r="I36" s="198">
        <f>'5.sz.tábla '!D39</f>
        <v>78900</v>
      </c>
      <c r="J36" s="786"/>
    </row>
    <row r="37" spans="1:10" ht="31.5" x14ac:dyDescent="0.25">
      <c r="A37" s="445"/>
      <c r="B37" s="447"/>
      <c r="C37" s="447"/>
      <c r="D37" s="447"/>
      <c r="E37" s="447"/>
      <c r="F37" s="797" t="s">
        <v>259</v>
      </c>
      <c r="G37" s="461"/>
      <c r="H37" s="447"/>
      <c r="I37" s="447"/>
      <c r="J37" s="786"/>
    </row>
    <row r="38" spans="1:10" ht="31.5" x14ac:dyDescent="0.25">
      <c r="A38" s="445"/>
      <c r="B38" s="447"/>
      <c r="C38" s="447"/>
      <c r="D38" s="447"/>
      <c r="E38" s="447"/>
      <c r="F38" s="797" t="s">
        <v>151</v>
      </c>
      <c r="G38" s="461"/>
      <c r="H38" s="447"/>
      <c r="I38" s="447"/>
      <c r="J38" s="786"/>
    </row>
    <row r="39" spans="1:10" s="453" customFormat="1" x14ac:dyDescent="0.25">
      <c r="A39" s="450" t="s">
        <v>152</v>
      </c>
      <c r="B39" s="451">
        <f>SUM(B31:B37)</f>
        <v>0</v>
      </c>
      <c r="C39" s="451"/>
      <c r="D39" s="451"/>
      <c r="E39" s="451"/>
      <c r="F39" s="799" t="s">
        <v>153</v>
      </c>
      <c r="G39" s="452">
        <f>SUM(G31:G34)</f>
        <v>33301000</v>
      </c>
      <c r="H39" s="452">
        <f>SUM(H31:H34)</f>
        <v>33679900</v>
      </c>
      <c r="I39" s="452">
        <f>SUM(I31:I34)</f>
        <v>39885750</v>
      </c>
      <c r="J39" s="452">
        <f>SUM(J31:J34)</f>
        <v>6205850</v>
      </c>
    </row>
    <row r="40" spans="1:10" s="453" customFormat="1" x14ac:dyDescent="0.25">
      <c r="A40" s="450" t="s">
        <v>154</v>
      </c>
      <c r="B40" s="451"/>
      <c r="C40" s="451"/>
      <c r="D40" s="451"/>
      <c r="E40" s="451"/>
      <c r="F40" s="799" t="s">
        <v>155</v>
      </c>
      <c r="G40" s="452">
        <f>B39-G39</f>
        <v>-33301000</v>
      </c>
      <c r="H40" s="452">
        <f>C39-H39</f>
        <v>-33679900</v>
      </c>
      <c r="I40" s="452">
        <f>D39-I39</f>
        <v>-39885750</v>
      </c>
      <c r="J40" s="452">
        <f>E39-J39</f>
        <v>-6205850</v>
      </c>
    </row>
    <row r="41" spans="1:10" s="453" customFormat="1" ht="31.5" x14ac:dyDescent="0.25">
      <c r="A41" s="450" t="s">
        <v>156</v>
      </c>
      <c r="B41" s="451"/>
      <c r="C41" s="451"/>
      <c r="D41" s="451"/>
      <c r="E41" s="451"/>
      <c r="F41" s="799" t="s">
        <v>157</v>
      </c>
      <c r="G41" s="452">
        <f>SUM(G42:G43)</f>
        <v>0</v>
      </c>
      <c r="H41" s="451"/>
      <c r="I41" s="451"/>
      <c r="J41" s="787"/>
    </row>
    <row r="42" spans="1:10" x14ac:dyDescent="0.25">
      <c r="A42" s="445" t="s">
        <v>158</v>
      </c>
      <c r="B42" s="447">
        <v>0</v>
      </c>
      <c r="C42" s="447"/>
      <c r="D42" s="447"/>
      <c r="E42" s="447"/>
      <c r="F42" s="797" t="s">
        <v>159</v>
      </c>
      <c r="G42" s="461"/>
      <c r="H42" s="447"/>
      <c r="I42" s="447"/>
      <c r="J42" s="786"/>
    </row>
    <row r="43" spans="1:10" ht="31.5" x14ac:dyDescent="0.25">
      <c r="A43" s="450" t="s">
        <v>160</v>
      </c>
      <c r="B43" s="451">
        <f>SUM(B44:B45)</f>
        <v>0</v>
      </c>
      <c r="C43" s="451"/>
      <c r="D43" s="451"/>
      <c r="E43" s="451"/>
      <c r="F43" s="797" t="s">
        <v>161</v>
      </c>
      <c r="G43" s="461"/>
      <c r="H43" s="447"/>
      <c r="I43" s="447"/>
      <c r="J43" s="786"/>
    </row>
    <row r="44" spans="1:10" x14ac:dyDescent="0.25">
      <c r="A44" s="445" t="s">
        <v>162</v>
      </c>
      <c r="B44" s="447"/>
      <c r="C44" s="447"/>
      <c r="D44" s="447"/>
      <c r="E44" s="447"/>
      <c r="F44" s="797" t="s">
        <v>255</v>
      </c>
      <c r="G44" s="461"/>
      <c r="H44" s="447"/>
      <c r="I44" s="447"/>
      <c r="J44" s="786"/>
    </row>
    <row r="45" spans="1:10" ht="16.5" thickBot="1" x14ac:dyDescent="0.3">
      <c r="A45" s="805" t="s">
        <v>163</v>
      </c>
      <c r="B45" s="790"/>
      <c r="C45" s="790"/>
      <c r="D45" s="790"/>
      <c r="E45" s="790"/>
      <c r="F45" s="804"/>
      <c r="G45" s="789"/>
      <c r="H45" s="790"/>
      <c r="I45" s="790"/>
      <c r="J45" s="791"/>
    </row>
    <row r="46" spans="1:10" s="453" customFormat="1" ht="16.5" thickBot="1" x14ac:dyDescent="0.3">
      <c r="A46" s="457" t="s">
        <v>164</v>
      </c>
      <c r="B46" s="793">
        <f>B39+B41+B43</f>
        <v>0</v>
      </c>
      <c r="C46" s="794"/>
      <c r="D46" s="794"/>
      <c r="E46" s="795"/>
      <c r="F46" s="439" t="s">
        <v>165</v>
      </c>
      <c r="G46" s="792">
        <f>G39+G41</f>
        <v>33301000</v>
      </c>
      <c r="H46" s="792">
        <f>H39+H41</f>
        <v>33679900</v>
      </c>
      <c r="I46" s="792">
        <f>I39+I41</f>
        <v>39885750</v>
      </c>
      <c r="J46" s="792">
        <f>J39+J41</f>
        <v>6205850</v>
      </c>
    </row>
    <row r="47" spans="1:10" x14ac:dyDescent="0.25">
      <c r="A47" s="466"/>
      <c r="B47" s="463"/>
      <c r="C47" s="463"/>
      <c r="D47" s="463"/>
      <c r="E47" s="463"/>
      <c r="F47" s="466"/>
      <c r="G47" s="463"/>
      <c r="H47" s="463"/>
      <c r="I47" s="463"/>
      <c r="J47" s="463"/>
    </row>
    <row r="48" spans="1:10" ht="15.75" customHeight="1" x14ac:dyDescent="0.25">
      <c r="A48" s="850" t="s">
        <v>498</v>
      </c>
      <c r="B48" s="850"/>
      <c r="C48" s="850"/>
      <c r="D48" s="850"/>
      <c r="E48" s="850"/>
      <c r="F48" s="850"/>
      <c r="G48" s="850"/>
      <c r="H48" s="434"/>
      <c r="I48" s="434"/>
      <c r="J48" s="434"/>
    </row>
    <row r="49" spans="1:10" ht="16.5" thickBot="1" x14ac:dyDescent="0.3"/>
    <row r="50" spans="1:10" s="436" customFormat="1" ht="16.5" thickBot="1" x14ac:dyDescent="0.3">
      <c r="A50" s="457" t="s">
        <v>166</v>
      </c>
      <c r="B50" s="435" t="s">
        <v>529</v>
      </c>
      <c r="C50" s="802" t="s">
        <v>530</v>
      </c>
      <c r="D50" s="803" t="s">
        <v>549</v>
      </c>
      <c r="E50" s="817" t="s">
        <v>531</v>
      </c>
      <c r="F50" s="457" t="s">
        <v>167</v>
      </c>
      <c r="G50" s="392" t="s">
        <v>529</v>
      </c>
      <c r="H50" s="784" t="s">
        <v>530</v>
      </c>
      <c r="I50" s="784" t="s">
        <v>549</v>
      </c>
      <c r="J50" s="785" t="s">
        <v>531</v>
      </c>
    </row>
    <row r="51" spans="1:10" x14ac:dyDescent="0.25">
      <c r="A51" s="467" t="s">
        <v>168</v>
      </c>
      <c r="B51" s="458">
        <f>B17</f>
        <v>58060196</v>
      </c>
      <c r="C51" s="458">
        <f>C17</f>
        <v>59288654</v>
      </c>
      <c r="D51" s="458">
        <f>D17</f>
        <v>61929452</v>
      </c>
      <c r="E51" s="458">
        <f>E17</f>
        <v>2640798</v>
      </c>
      <c r="F51" s="814" t="s">
        <v>169</v>
      </c>
      <c r="G51" s="806">
        <f>G17</f>
        <v>117211945</v>
      </c>
      <c r="H51" s="806">
        <f>H17</f>
        <v>77537727</v>
      </c>
      <c r="I51" s="806">
        <f>I17</f>
        <v>73972675</v>
      </c>
      <c r="J51" s="818">
        <f>J17</f>
        <v>-3565052</v>
      </c>
    </row>
    <row r="52" spans="1:10" x14ac:dyDescent="0.25">
      <c r="A52" s="459" t="s">
        <v>170</v>
      </c>
      <c r="B52" s="460">
        <f>B39</f>
        <v>0</v>
      </c>
      <c r="C52" s="447"/>
      <c r="D52" s="447"/>
      <c r="E52" s="786"/>
      <c r="F52" s="459" t="s">
        <v>171</v>
      </c>
      <c r="G52" s="807">
        <f>G39</f>
        <v>33301000</v>
      </c>
      <c r="H52" s="807">
        <f>H39</f>
        <v>33679900</v>
      </c>
      <c r="I52" s="807">
        <f>I39</f>
        <v>39885750</v>
      </c>
      <c r="J52" s="819">
        <f>J39</f>
        <v>6205850</v>
      </c>
    </row>
    <row r="53" spans="1:10" s="453" customFormat="1" x14ac:dyDescent="0.25">
      <c r="A53" s="462" t="s">
        <v>11</v>
      </c>
      <c r="B53" s="469">
        <f>SUM(B51:B52)</f>
        <v>58060196</v>
      </c>
      <c r="C53" s="469">
        <f>SUM(C51:C52)</f>
        <v>59288654</v>
      </c>
      <c r="D53" s="469">
        <f>SUM(D51:D52)</f>
        <v>61929452</v>
      </c>
      <c r="E53" s="469">
        <f>SUM(E51:E52)</f>
        <v>2640798</v>
      </c>
      <c r="F53" s="462" t="s">
        <v>24</v>
      </c>
      <c r="G53" s="808">
        <f>SUM(G51:G52)</f>
        <v>150512945</v>
      </c>
      <c r="H53" s="808">
        <f>SUM(H51:H52)</f>
        <v>111217627</v>
      </c>
      <c r="I53" s="808">
        <f>SUM(I51:I52)</f>
        <v>113858425</v>
      </c>
      <c r="J53" s="820">
        <f>SUM(J51:J52)</f>
        <v>2640798</v>
      </c>
    </row>
    <row r="54" spans="1:10" s="453" customFormat="1" x14ac:dyDescent="0.25">
      <c r="A54" s="462" t="s">
        <v>172</v>
      </c>
      <c r="B54" s="469"/>
      <c r="C54" s="200"/>
      <c r="D54" s="200"/>
      <c r="E54" s="201"/>
      <c r="F54" s="462" t="s">
        <v>173</v>
      </c>
      <c r="G54" s="808">
        <f>G53-B53</f>
        <v>92452749</v>
      </c>
      <c r="H54" s="808">
        <f>H53-C53</f>
        <v>51928973</v>
      </c>
      <c r="I54" s="808">
        <f>I53-D53</f>
        <v>51928973</v>
      </c>
      <c r="J54" s="820">
        <f>J53-E53</f>
        <v>0</v>
      </c>
    </row>
    <row r="55" spans="1:10" s="453" customFormat="1" ht="31.5" x14ac:dyDescent="0.25">
      <c r="A55" s="462" t="s">
        <v>174</v>
      </c>
      <c r="B55" s="469">
        <f>SUM(B56:B57)</f>
        <v>51000000</v>
      </c>
      <c r="C55" s="469">
        <f>SUM(C56:C57)</f>
        <v>52934973</v>
      </c>
      <c r="D55" s="469">
        <f>SUM(D56:D57)</f>
        <v>52934973</v>
      </c>
      <c r="E55" s="469">
        <f>SUM(E56:E57)</f>
        <v>0</v>
      </c>
      <c r="F55" s="462" t="s">
        <v>175</v>
      </c>
      <c r="G55" s="808">
        <f>SUM(G56:G57)</f>
        <v>1161000</v>
      </c>
      <c r="H55" s="808">
        <f>SUM(H56:H57)</f>
        <v>1634058</v>
      </c>
      <c r="I55" s="808">
        <f>SUM(I56:I57)</f>
        <v>1634058</v>
      </c>
      <c r="J55" s="820">
        <f>SUM(J56:J57)</f>
        <v>0</v>
      </c>
    </row>
    <row r="56" spans="1:10" ht="31.5" x14ac:dyDescent="0.25">
      <c r="A56" s="459" t="s">
        <v>132</v>
      </c>
      <c r="B56" s="460">
        <f>B19</f>
        <v>51000000</v>
      </c>
      <c r="C56" s="460">
        <f>C19</f>
        <v>52934973</v>
      </c>
      <c r="D56" s="460">
        <f>D19</f>
        <v>52934973</v>
      </c>
      <c r="E56" s="460">
        <f>E19</f>
        <v>0</v>
      </c>
      <c r="F56" s="459" t="s">
        <v>176</v>
      </c>
      <c r="G56" s="809">
        <f>G19</f>
        <v>1161000</v>
      </c>
      <c r="H56" s="809">
        <f>H19</f>
        <v>1634058</v>
      </c>
      <c r="I56" s="809">
        <f>I19</f>
        <v>1634058</v>
      </c>
      <c r="J56" s="821">
        <f>J19</f>
        <v>0</v>
      </c>
    </row>
    <row r="57" spans="1:10" ht="31.5" x14ac:dyDescent="0.25">
      <c r="A57" s="459" t="s">
        <v>156</v>
      </c>
      <c r="B57" s="471">
        <f>B41</f>
        <v>0</v>
      </c>
      <c r="C57" s="471">
        <f>C41</f>
        <v>0</v>
      </c>
      <c r="D57" s="471">
        <f>D41</f>
        <v>0</v>
      </c>
      <c r="E57" s="471">
        <f>E41</f>
        <v>0</v>
      </c>
      <c r="F57" s="459" t="s">
        <v>177</v>
      </c>
      <c r="G57" s="809">
        <f>G41</f>
        <v>0</v>
      </c>
      <c r="H57" s="198"/>
      <c r="I57" s="198"/>
      <c r="J57" s="199"/>
    </row>
    <row r="58" spans="1:10" s="453" customFormat="1" x14ac:dyDescent="0.25">
      <c r="A58" s="462" t="s">
        <v>178</v>
      </c>
      <c r="B58" s="470">
        <f>SUM(B59:B60)</f>
        <v>30155000</v>
      </c>
      <c r="C58" s="470">
        <f>SUM(C59:C60)</f>
        <v>628058</v>
      </c>
      <c r="D58" s="470">
        <f>SUM(D59:D60)</f>
        <v>628058</v>
      </c>
      <c r="E58" s="470">
        <f>SUM(E59:E60)</f>
        <v>0</v>
      </c>
      <c r="F58" s="462"/>
      <c r="G58" s="810"/>
      <c r="H58" s="450"/>
      <c r="I58" s="450"/>
      <c r="J58" s="815"/>
    </row>
    <row r="59" spans="1:10" ht="31.5" x14ac:dyDescent="0.25">
      <c r="A59" s="459" t="s">
        <v>135</v>
      </c>
      <c r="B59" s="471">
        <f>B21</f>
        <v>30155000</v>
      </c>
      <c r="C59" s="471">
        <f>C21</f>
        <v>628058</v>
      </c>
      <c r="D59" s="471">
        <f>D21</f>
        <v>628058</v>
      </c>
      <c r="E59" s="471">
        <f>E21</f>
        <v>0</v>
      </c>
      <c r="F59" s="459"/>
      <c r="G59" s="811"/>
      <c r="H59" s="447"/>
      <c r="I59" s="447"/>
      <c r="J59" s="786"/>
    </row>
    <row r="60" spans="1:10" ht="31.5" x14ac:dyDescent="0.25">
      <c r="A60" s="464" t="s">
        <v>160</v>
      </c>
      <c r="B60" s="471">
        <f>B43</f>
        <v>0</v>
      </c>
      <c r="C60" s="471">
        <f>C43</f>
        <v>0</v>
      </c>
      <c r="D60" s="471">
        <f>D43</f>
        <v>0</v>
      </c>
      <c r="E60" s="471">
        <f>E43</f>
        <v>0</v>
      </c>
      <c r="F60" s="816"/>
      <c r="G60" s="812"/>
      <c r="H60" s="451"/>
      <c r="I60" s="451"/>
      <c r="J60" s="787"/>
    </row>
    <row r="61" spans="1:10" s="453" customFormat="1" ht="16.5" thickBot="1" x14ac:dyDescent="0.3">
      <c r="A61" s="465" t="s">
        <v>77</v>
      </c>
      <c r="B61" s="472">
        <f>B53+B55+B58</f>
        <v>139215196</v>
      </c>
      <c r="C61" s="472">
        <f>C53+C55+C58</f>
        <v>112851685</v>
      </c>
      <c r="D61" s="472">
        <f>D53+D55+D58</f>
        <v>115492483</v>
      </c>
      <c r="E61" s="472">
        <f>E53+E55+E58</f>
        <v>2640798</v>
      </c>
      <c r="F61" s="465" t="s">
        <v>179</v>
      </c>
      <c r="G61" s="813">
        <f>G53+G55</f>
        <v>151673945</v>
      </c>
      <c r="H61" s="813">
        <f>H53+H55</f>
        <v>112851685</v>
      </c>
      <c r="I61" s="813">
        <f>I53+I55</f>
        <v>115492483</v>
      </c>
      <c r="J61" s="822">
        <f>J53+J55</f>
        <v>2640798</v>
      </c>
    </row>
    <row r="62" spans="1:10" x14ac:dyDescent="0.25">
      <c r="A62" s="436" t="s">
        <v>180</v>
      </c>
    </row>
  </sheetData>
  <sheetProtection selectLockedCells="1" selectUnlockedCells="1"/>
  <mergeCells count="3">
    <mergeCell ref="A28:G28"/>
    <mergeCell ref="A48:G48"/>
    <mergeCell ref="A4:J4"/>
  </mergeCells>
  <phoneticPr fontId="21" type="noConversion"/>
  <pageMargins left="0.74803149606299213" right="0.74803149606299213" top="0.98425196850393704" bottom="0.98425196850393704" header="0.51181102362204722" footer="0.51181102362204722"/>
  <pageSetup paperSize="9" scale="55" firstPageNumber="0" orientation="landscape" r:id="rId1"/>
  <headerFooter alignWithMargins="0">
    <oddHeader>&amp;C&amp;"Times New Roman,Normál"&amp;12 6. melléklet a 11/2017. (IX. 29.) önkormányzati rendelethez
Az önkormányzat 2017. évi költségvetéséről szóló 2/2017. (II. 15.) önkormányzati rendelet 6. mellékletének helyébe a következő 6. melléklet lép:</oddHeader>
  </headerFooter>
  <rowBreaks count="2" manualBreakCount="2">
    <brk id="26" max="7" man="1"/>
    <brk id="6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K91"/>
  <sheetViews>
    <sheetView view="pageLayout" topLeftCell="B1" zoomScaleNormal="100" zoomScaleSheetLayoutView="89" workbookViewId="0">
      <selection activeCell="A4" sqref="A4:J4"/>
    </sheetView>
  </sheetViews>
  <sheetFormatPr defaultColWidth="9.140625" defaultRowHeight="15.75" x14ac:dyDescent="0.25"/>
  <cols>
    <col min="1" max="1" width="45.7109375" style="473" customWidth="1"/>
    <col min="2" max="5" width="13.85546875" style="474" customWidth="1"/>
    <col min="6" max="6" width="45.85546875" style="474" customWidth="1"/>
    <col min="7" max="10" width="13.7109375" style="474" customWidth="1"/>
    <col min="11" max="16384" width="9.140625" style="474"/>
  </cols>
  <sheetData>
    <row r="2" spans="1:10" x14ac:dyDescent="0.25">
      <c r="F2" s="475"/>
    </row>
    <row r="4" spans="1:10" ht="15.75" customHeight="1" x14ac:dyDescent="0.25">
      <c r="A4" s="852" t="s">
        <v>495</v>
      </c>
      <c r="B4" s="852"/>
      <c r="C4" s="852"/>
      <c r="D4" s="852"/>
      <c r="E4" s="852"/>
      <c r="F4" s="852"/>
      <c r="G4" s="852"/>
      <c r="H4" s="852"/>
      <c r="I4" s="852"/>
      <c r="J4" s="852"/>
    </row>
    <row r="5" spans="1:10" ht="16.5" thickBot="1" x14ac:dyDescent="0.3"/>
    <row r="6" spans="1:10" s="473" customFormat="1" ht="31.5" x14ac:dyDescent="0.25">
      <c r="A6" s="501" t="s">
        <v>120</v>
      </c>
      <c r="B6" s="42" t="s">
        <v>493</v>
      </c>
      <c r="C6" s="42" t="s">
        <v>530</v>
      </c>
      <c r="D6" s="784" t="s">
        <v>549</v>
      </c>
      <c r="E6" s="42" t="s">
        <v>531</v>
      </c>
      <c r="F6" s="501" t="s">
        <v>121</v>
      </c>
      <c r="G6" s="42" t="s">
        <v>493</v>
      </c>
      <c r="H6" s="42" t="s">
        <v>530</v>
      </c>
      <c r="I6" s="784" t="s">
        <v>549</v>
      </c>
      <c r="J6" s="42" t="s">
        <v>531</v>
      </c>
    </row>
    <row r="7" spans="1:10" s="473" customFormat="1" x14ac:dyDescent="0.25">
      <c r="A7" s="477" t="s">
        <v>181</v>
      </c>
      <c r="B7" s="514"/>
      <c r="C7" s="515"/>
      <c r="D7" s="515"/>
      <c r="E7" s="515"/>
      <c r="F7" s="498" t="s">
        <v>16</v>
      </c>
      <c r="G7" s="517"/>
      <c r="H7" s="479"/>
      <c r="I7" s="479"/>
      <c r="J7" s="479"/>
    </row>
    <row r="8" spans="1:10" ht="31.5" x14ac:dyDescent="0.25">
      <c r="A8" s="512" t="s">
        <v>182</v>
      </c>
      <c r="B8" s="508">
        <f>'6. sz. tábla '!B7</f>
        <v>30310196</v>
      </c>
      <c r="C8" s="508">
        <f>'6. sz. tábla '!C7</f>
        <v>31538654</v>
      </c>
      <c r="D8" s="508">
        <f>'6. sz. tábla '!D7</f>
        <v>34179452</v>
      </c>
      <c r="E8" s="508">
        <f>'6. sz. tábla '!E7</f>
        <v>2640798</v>
      </c>
      <c r="F8" s="507" t="s">
        <v>107</v>
      </c>
      <c r="G8" s="508">
        <f>'6. sz. tábla '!G7</f>
        <v>15482750</v>
      </c>
      <c r="H8" s="508">
        <f>'6. sz. tábla '!H7</f>
        <v>17276568</v>
      </c>
      <c r="I8" s="508">
        <f>'6. sz. tábla '!I7</f>
        <v>17770943</v>
      </c>
      <c r="J8" s="508">
        <f>'6. sz. tábla '!J7</f>
        <v>494375</v>
      </c>
    </row>
    <row r="9" spans="1:10" ht="17.25" customHeight="1" x14ac:dyDescent="0.25">
      <c r="A9" s="507" t="s">
        <v>123</v>
      </c>
      <c r="B9" s="198">
        <f>'6. sz. tábla '!B8</f>
        <v>20450000</v>
      </c>
      <c r="C9" s="198">
        <f>'6. sz. tábla '!C8</f>
        <v>20450000</v>
      </c>
      <c r="D9" s="198">
        <f>'6. sz. tábla '!D8</f>
        <v>20450000</v>
      </c>
      <c r="E9" s="198">
        <f>'6. sz. tábla '!E8</f>
        <v>0</v>
      </c>
      <c r="F9" s="507" t="s">
        <v>104</v>
      </c>
      <c r="G9" s="508">
        <f>'6. sz. tábla '!G8</f>
        <v>3800000</v>
      </c>
      <c r="H9" s="508">
        <f>'6. sz. tábla '!H8</f>
        <v>3643137</v>
      </c>
      <c r="I9" s="508">
        <f>'6. sz. tábla '!I8</f>
        <v>3759301</v>
      </c>
      <c r="J9" s="508">
        <f>'6. sz. tábla '!J8</f>
        <v>116164</v>
      </c>
    </row>
    <row r="10" spans="1:10" x14ac:dyDescent="0.25">
      <c r="A10" s="507" t="s">
        <v>125</v>
      </c>
      <c r="B10" s="508">
        <f>'6. sz. tábla '!B9</f>
        <v>7300000</v>
      </c>
      <c r="C10" s="508">
        <f>'6. sz. tábla '!C9</f>
        <v>7300000</v>
      </c>
      <c r="D10" s="508">
        <f>'6. sz. tábla '!D9</f>
        <v>7300000</v>
      </c>
      <c r="E10" s="508">
        <f>'6. sz. tábla '!E9</f>
        <v>0</v>
      </c>
      <c r="F10" s="507" t="s">
        <v>105</v>
      </c>
      <c r="G10" s="508">
        <f>'6. sz. tábla '!G9</f>
        <v>32296000</v>
      </c>
      <c r="H10" s="508">
        <f>'6. sz. tábla '!H9</f>
        <v>33249503</v>
      </c>
      <c r="I10" s="508">
        <f>'6. sz. tábla '!I9</f>
        <v>34356503</v>
      </c>
      <c r="J10" s="508">
        <f>'6. sz. tábla '!J9</f>
        <v>1107000</v>
      </c>
    </row>
    <row r="11" spans="1:10" ht="31.5" x14ac:dyDescent="0.25">
      <c r="A11" s="444" t="s">
        <v>127</v>
      </c>
      <c r="B11" s="508">
        <f>'6. sz. tábla '!B10</f>
        <v>0</v>
      </c>
      <c r="C11" s="508">
        <f>'6. sz. tábla '!C10</f>
        <v>0</v>
      </c>
      <c r="D11" s="508"/>
      <c r="E11" s="508">
        <f>'6. sz. tábla '!E10</f>
        <v>0</v>
      </c>
      <c r="F11" s="507" t="s">
        <v>108</v>
      </c>
      <c r="G11" s="508">
        <f>'6. sz. tábla '!G10</f>
        <v>3950000</v>
      </c>
      <c r="H11" s="508">
        <f>'6. sz. tábla '!H10</f>
        <v>3950000</v>
      </c>
      <c r="I11" s="508">
        <f>'6. sz. tábla '!I10</f>
        <v>3073000</v>
      </c>
      <c r="J11" s="508">
        <f>'6. sz. tábla '!J10</f>
        <v>-877000</v>
      </c>
    </row>
    <row r="12" spans="1:10" x14ac:dyDescent="0.25">
      <c r="A12" s="507"/>
      <c r="B12" s="508"/>
      <c r="C12" s="508"/>
      <c r="D12" s="508"/>
      <c r="E12" s="508"/>
      <c r="F12" s="507" t="s">
        <v>106</v>
      </c>
      <c r="G12" s="508"/>
      <c r="H12" s="508"/>
      <c r="I12" s="508"/>
      <c r="J12" s="508"/>
    </row>
    <row r="13" spans="1:10" x14ac:dyDescent="0.25">
      <c r="A13" s="507"/>
      <c r="B13" s="508"/>
      <c r="C13" s="508"/>
      <c r="D13" s="508"/>
      <c r="E13" s="508"/>
      <c r="F13" s="445" t="s">
        <v>251</v>
      </c>
      <c r="G13" s="508">
        <f>'6. sz. tábla '!G12</f>
        <v>0</v>
      </c>
      <c r="H13" s="508">
        <f>'6. sz. tábla '!H12</f>
        <v>27813</v>
      </c>
      <c r="I13" s="508">
        <f>'6. sz. tábla '!I12</f>
        <v>27813</v>
      </c>
      <c r="J13" s="508">
        <f>'6. sz. tábla '!J12</f>
        <v>0</v>
      </c>
    </row>
    <row r="14" spans="1:10" ht="31.5" x14ac:dyDescent="0.25">
      <c r="A14" s="507"/>
      <c r="B14" s="508"/>
      <c r="C14" s="508"/>
      <c r="D14" s="508"/>
      <c r="E14" s="508"/>
      <c r="F14" s="445" t="s">
        <v>252</v>
      </c>
      <c r="G14" s="508">
        <f>'4. sz. tábla'!B7</f>
        <v>5708779</v>
      </c>
      <c r="H14" s="508">
        <f>'4. sz. tábla'!C7</f>
        <v>5708779</v>
      </c>
      <c r="I14" s="508">
        <f>'4. sz. tábla'!D5-I43</f>
        <v>11350135</v>
      </c>
      <c r="J14" s="508">
        <f>I14-H14</f>
        <v>5641356</v>
      </c>
    </row>
    <row r="15" spans="1:10" ht="31.5" x14ac:dyDescent="0.25">
      <c r="A15" s="512"/>
      <c r="B15" s="513"/>
      <c r="C15" s="513"/>
      <c r="D15" s="513"/>
      <c r="E15" s="513"/>
      <c r="F15" s="449" t="s">
        <v>253</v>
      </c>
      <c r="G15" s="508">
        <f>'6. sz. tábla '!G14</f>
        <v>0</v>
      </c>
      <c r="I15" s="508">
        <f>'6. sz. tábla '!H14</f>
        <v>0</v>
      </c>
      <c r="J15" s="508">
        <f>'6. sz. tábla '!J14</f>
        <v>0</v>
      </c>
    </row>
    <row r="16" spans="1:10" ht="31.5" x14ac:dyDescent="0.25">
      <c r="A16" s="444"/>
      <c r="B16" s="508"/>
      <c r="C16" s="508"/>
      <c r="D16" s="508"/>
      <c r="E16" s="508"/>
      <c r="F16" s="445" t="s">
        <v>254</v>
      </c>
      <c r="G16" s="508">
        <f>'6. sz. tábla '!G15</f>
        <v>0</v>
      </c>
      <c r="H16" s="508">
        <f>'6. sz. tábla '!H15</f>
        <v>0</v>
      </c>
      <c r="I16" s="508"/>
      <c r="J16" s="508">
        <f>'6. sz. tábla '!J15</f>
        <v>0</v>
      </c>
    </row>
    <row r="17" spans="1:10" x14ac:dyDescent="0.25">
      <c r="A17" s="507"/>
      <c r="B17" s="508"/>
      <c r="C17" s="508"/>
      <c r="D17" s="508"/>
      <c r="E17" s="508"/>
      <c r="F17" s="445" t="s">
        <v>246</v>
      </c>
      <c r="G17" s="508">
        <f>'6. sz. tábla '!G16</f>
        <v>36121697</v>
      </c>
      <c r="H17" s="508">
        <f>'6. sz. tábla '!H16</f>
        <v>6180857</v>
      </c>
      <c r="I17" s="508">
        <f>'6. sz. tábla '!I16</f>
        <v>2734980</v>
      </c>
      <c r="J17" s="508">
        <f>'6. sz. tábla '!J16</f>
        <v>-3445877</v>
      </c>
    </row>
    <row r="18" spans="1:10" s="489" customFormat="1" ht="31.5" x14ac:dyDescent="0.25">
      <c r="A18" s="501" t="s">
        <v>183</v>
      </c>
      <c r="B18" s="502">
        <f>SUM(B8:B17)</f>
        <v>58060196</v>
      </c>
      <c r="C18" s="502">
        <f>SUM(C8:C17)</f>
        <v>59288654</v>
      </c>
      <c r="D18" s="502">
        <f>SUM(D8:D17)</f>
        <v>61929452</v>
      </c>
      <c r="E18" s="502">
        <f>SUM(E8:E17)</f>
        <v>2640798</v>
      </c>
      <c r="F18" s="501" t="s">
        <v>184</v>
      </c>
      <c r="G18" s="502">
        <f>SUM(G8:G17)</f>
        <v>97359226</v>
      </c>
      <c r="H18" s="502">
        <f>SUM(H8:H17)</f>
        <v>70036657</v>
      </c>
      <c r="I18" s="502">
        <f>SUM(I8:I17)</f>
        <v>73072675</v>
      </c>
      <c r="J18" s="502">
        <f>SUM(J8:J17)</f>
        <v>3036018</v>
      </c>
    </row>
    <row r="19" spans="1:10" x14ac:dyDescent="0.25">
      <c r="A19" s="509" t="s">
        <v>185</v>
      </c>
      <c r="B19" s="508">
        <f>'1.sz.tábla'!B18</f>
        <v>81155000</v>
      </c>
      <c r="C19" s="508">
        <f>'1.sz.tábla'!C18</f>
        <v>53563031</v>
      </c>
      <c r="D19" s="508">
        <f>'1.sz.tábla'!D18</f>
        <v>53563031</v>
      </c>
      <c r="E19" s="508">
        <f>'1.sz.tábla'!E18</f>
        <v>0</v>
      </c>
      <c r="F19" s="509" t="s">
        <v>186</v>
      </c>
      <c r="G19" s="508">
        <f>'1.sz.tábla'!B39</f>
        <v>1161000</v>
      </c>
      <c r="H19" s="508">
        <f>'1.sz.tábla'!C39</f>
        <v>1634058</v>
      </c>
      <c r="I19" s="508">
        <f>'1.sz.tábla'!D39</f>
        <v>1634058</v>
      </c>
      <c r="J19" s="508">
        <f>'1.sz.tábla'!E39</f>
        <v>0</v>
      </c>
    </row>
    <row r="20" spans="1:10" ht="47.25" x14ac:dyDescent="0.25">
      <c r="A20" s="501" t="s">
        <v>187</v>
      </c>
      <c r="B20" s="502">
        <f>B18+B19</f>
        <v>139215196</v>
      </c>
      <c r="C20" s="502">
        <f>C18+C19</f>
        <v>112851685</v>
      </c>
      <c r="D20" s="502">
        <f>D18+D19</f>
        <v>115492483</v>
      </c>
      <c r="E20" s="502">
        <f>E18+E19</f>
        <v>2640798</v>
      </c>
      <c r="F20" s="501" t="s">
        <v>188</v>
      </c>
      <c r="G20" s="502">
        <f>G18+G19</f>
        <v>98520226</v>
      </c>
      <c r="H20" s="502">
        <f>H18+H19</f>
        <v>71670715</v>
      </c>
      <c r="I20" s="502">
        <f>I18+I19</f>
        <v>74706733</v>
      </c>
      <c r="J20" s="502">
        <f>J18+J19</f>
        <v>3036018</v>
      </c>
    </row>
    <row r="21" spans="1:10" x14ac:dyDescent="0.25">
      <c r="A21" s="477" t="s">
        <v>189</v>
      </c>
      <c r="B21" s="491"/>
      <c r="C21" s="491"/>
      <c r="D21" s="491"/>
      <c r="E21" s="491"/>
      <c r="F21" s="491" t="s">
        <v>18</v>
      </c>
      <c r="G21" s="493"/>
      <c r="H21" s="493"/>
      <c r="I21" s="493"/>
      <c r="J21" s="493"/>
    </row>
    <row r="22" spans="1:10" ht="31.5" x14ac:dyDescent="0.25">
      <c r="A22" s="444" t="s">
        <v>142</v>
      </c>
      <c r="B22" s="508">
        <f>'6. sz. tábla '!B31</f>
        <v>0</v>
      </c>
      <c r="C22" s="508">
        <f>'6. sz. tábla '!C31</f>
        <v>0</v>
      </c>
      <c r="D22" s="508"/>
      <c r="E22" s="508">
        <f>'6. sz. tábla '!E31</f>
        <v>0</v>
      </c>
      <c r="F22" s="507" t="s">
        <v>143</v>
      </c>
      <c r="G22" s="508">
        <f>'6. sz. tábla '!G31</f>
        <v>2430000</v>
      </c>
      <c r="H22" s="508">
        <f>'6. sz. tábla '!H31</f>
        <v>2842522</v>
      </c>
      <c r="I22" s="508">
        <f>'6. sz. tábla '!I31</f>
        <v>6065022</v>
      </c>
      <c r="J22" s="508">
        <f>'6. sz. tábla '!J31</f>
        <v>3222500</v>
      </c>
    </row>
    <row r="23" spans="1:10" x14ac:dyDescent="0.25">
      <c r="A23" s="445" t="s">
        <v>190</v>
      </c>
      <c r="B23" s="508">
        <f>'6. sz. tábla '!B32</f>
        <v>0</v>
      </c>
      <c r="C23" s="508">
        <f>'6. sz. tábla '!C32</f>
        <v>0</v>
      </c>
      <c r="D23" s="508"/>
      <c r="E23" s="508">
        <f>'6. sz. tábla '!E32</f>
        <v>0</v>
      </c>
      <c r="F23" s="507" t="s">
        <v>145</v>
      </c>
      <c r="G23" s="508"/>
      <c r="H23" s="508"/>
      <c r="I23" s="508"/>
      <c r="J23" s="508"/>
    </row>
    <row r="24" spans="1:10" ht="31.5" x14ac:dyDescent="0.25">
      <c r="A24" s="445" t="s">
        <v>191</v>
      </c>
      <c r="B24" s="508">
        <f>'6. sz. tábla '!B33</f>
        <v>0</v>
      </c>
      <c r="C24" s="508">
        <f>'6. sz. tábla '!C33</f>
        <v>0</v>
      </c>
      <c r="D24" s="508"/>
      <c r="E24" s="508">
        <f>'6. sz. tábla '!E33</f>
        <v>0</v>
      </c>
      <c r="F24" s="507" t="s">
        <v>147</v>
      </c>
      <c r="G24" s="508">
        <f>'6. sz. tábla '!G33</f>
        <v>30871000</v>
      </c>
      <c r="H24" s="508">
        <f>'6. sz. tábla '!H33</f>
        <v>30758478</v>
      </c>
      <c r="I24" s="508">
        <f>'6. sz. tábla '!I33</f>
        <v>33741828</v>
      </c>
      <c r="J24" s="508">
        <f>'6. sz. tábla '!J33</f>
        <v>2983350</v>
      </c>
    </row>
    <row r="25" spans="1:10" x14ac:dyDescent="0.25">
      <c r="A25" s="507"/>
      <c r="B25" s="508"/>
      <c r="C25" s="508"/>
      <c r="D25" s="508"/>
      <c r="E25" s="508"/>
      <c r="F25" s="507" t="s">
        <v>192</v>
      </c>
      <c r="G25" s="508"/>
      <c r="H25" s="508"/>
      <c r="I25" s="508"/>
      <c r="J25" s="508"/>
    </row>
    <row r="26" spans="1:10" ht="31.5" x14ac:dyDescent="0.25">
      <c r="A26" s="507"/>
      <c r="B26" s="508"/>
      <c r="C26" s="508"/>
      <c r="D26" s="508"/>
      <c r="E26" s="508"/>
      <c r="F26" s="507" t="s">
        <v>193</v>
      </c>
      <c r="G26" s="508"/>
      <c r="H26" s="508"/>
      <c r="I26" s="508"/>
      <c r="J26" s="508"/>
    </row>
    <row r="27" spans="1:10" ht="31.5" x14ac:dyDescent="0.25">
      <c r="A27" s="507"/>
      <c r="B27" s="508"/>
      <c r="C27" s="508"/>
      <c r="D27" s="508"/>
      <c r="E27" s="508"/>
      <c r="F27" s="510" t="s">
        <v>194</v>
      </c>
      <c r="G27" s="508"/>
      <c r="H27" s="508"/>
      <c r="I27" s="508"/>
      <c r="J27" s="508"/>
    </row>
    <row r="28" spans="1:10" ht="31.5" x14ac:dyDescent="0.25">
      <c r="A28" s="509"/>
      <c r="B28" s="508"/>
      <c r="C28" s="508"/>
      <c r="D28" s="508"/>
      <c r="E28" s="508"/>
      <c r="F28" s="507" t="s">
        <v>195</v>
      </c>
      <c r="G28" s="508"/>
      <c r="H28" s="508"/>
      <c r="I28" s="508"/>
      <c r="J28" s="508"/>
    </row>
    <row r="29" spans="1:10" s="489" customFormat="1" ht="31.5" x14ac:dyDescent="0.25">
      <c r="A29" s="501" t="s">
        <v>196</v>
      </c>
      <c r="B29" s="502">
        <f>SUM(B22:B28)</f>
        <v>0</v>
      </c>
      <c r="C29" s="502">
        <f>SUM(C22:C28)</f>
        <v>0</v>
      </c>
      <c r="D29" s="502"/>
      <c r="E29" s="502">
        <f>SUM(E22:E28)</f>
        <v>0</v>
      </c>
      <c r="F29" s="501" t="s">
        <v>184</v>
      </c>
      <c r="G29" s="502">
        <f>SUM(G22:G28)</f>
        <v>33301000</v>
      </c>
      <c r="H29" s="502">
        <f>SUM(H22:H28)</f>
        <v>33601000</v>
      </c>
      <c r="I29" s="502">
        <f>SUM(I22:I28)</f>
        <v>39806850</v>
      </c>
      <c r="J29" s="502">
        <f>SUM(J22:J28)</f>
        <v>6205850</v>
      </c>
    </row>
    <row r="30" spans="1:10" ht="15" customHeight="1" x14ac:dyDescent="0.25">
      <c r="A30" s="509" t="s">
        <v>185</v>
      </c>
      <c r="B30" s="508"/>
      <c r="C30" s="508"/>
      <c r="D30" s="508"/>
      <c r="E30" s="508"/>
      <c r="F30" s="509" t="s">
        <v>186</v>
      </c>
      <c r="G30" s="508"/>
      <c r="H30" s="508"/>
      <c r="I30" s="508"/>
      <c r="J30" s="508"/>
    </row>
    <row r="31" spans="1:10" ht="47.25" x14ac:dyDescent="0.25">
      <c r="A31" s="501" t="s">
        <v>197</v>
      </c>
      <c r="B31" s="502">
        <f>B29+B30</f>
        <v>0</v>
      </c>
      <c r="C31" s="502">
        <f>C29+C30</f>
        <v>0</v>
      </c>
      <c r="D31" s="502"/>
      <c r="E31" s="502">
        <f>E29+E30</f>
        <v>0</v>
      </c>
      <c r="F31" s="501" t="s">
        <v>198</v>
      </c>
      <c r="G31" s="502">
        <f>G29+G30</f>
        <v>33301000</v>
      </c>
      <c r="H31" s="502">
        <f>H29+H30</f>
        <v>33601000</v>
      </c>
      <c r="I31" s="502">
        <f>I29+I30</f>
        <v>39806850</v>
      </c>
      <c r="J31" s="502">
        <f>J29+J30</f>
        <v>6205850</v>
      </c>
    </row>
    <row r="32" spans="1:10" x14ac:dyDescent="0.25">
      <c r="B32" s="497">
        <f>B31+B20</f>
        <v>139215196</v>
      </c>
      <c r="C32" s="497">
        <f>C31+C20</f>
        <v>112851685</v>
      </c>
      <c r="D32" s="497">
        <f>D31+D20</f>
        <v>115492483</v>
      </c>
      <c r="E32" s="497">
        <f>E31+E20</f>
        <v>2640798</v>
      </c>
      <c r="G32" s="497">
        <f>G31+G20</f>
        <v>131821226</v>
      </c>
      <c r="H32" s="497">
        <f>H31+H20</f>
        <v>105271715</v>
      </c>
      <c r="I32" s="497">
        <f>I31+I20</f>
        <v>114513583</v>
      </c>
      <c r="J32" s="497">
        <f>J31+J20</f>
        <v>9241868</v>
      </c>
    </row>
    <row r="33" spans="1:10" ht="15.75" customHeight="1" x14ac:dyDescent="0.25">
      <c r="A33" s="852" t="s">
        <v>494</v>
      </c>
      <c r="B33" s="852"/>
      <c r="C33" s="852"/>
      <c r="D33" s="852"/>
      <c r="E33" s="852"/>
      <c r="F33" s="852"/>
    </row>
    <row r="34" spans="1:10" ht="16.5" thickBot="1" x14ac:dyDescent="0.3"/>
    <row r="35" spans="1:10" s="473" customFormat="1" ht="31.5" x14ac:dyDescent="0.25">
      <c r="A35" s="501" t="s">
        <v>120</v>
      </c>
      <c r="B35" s="42" t="s">
        <v>493</v>
      </c>
      <c r="C35" s="42" t="s">
        <v>530</v>
      </c>
      <c r="D35" s="784" t="s">
        <v>549</v>
      </c>
      <c r="E35" s="42" t="s">
        <v>531</v>
      </c>
      <c r="F35" s="501" t="s">
        <v>121</v>
      </c>
      <c r="G35" s="42" t="s">
        <v>493</v>
      </c>
      <c r="H35" s="42" t="s">
        <v>530</v>
      </c>
      <c r="I35" s="784" t="s">
        <v>549</v>
      </c>
      <c r="J35" s="42" t="s">
        <v>531</v>
      </c>
    </row>
    <row r="36" spans="1:10" x14ac:dyDescent="0.25">
      <c r="A36" s="477" t="s">
        <v>181</v>
      </c>
      <c r="B36" s="514"/>
      <c r="C36" s="515"/>
      <c r="D36" s="515"/>
      <c r="E36" s="515"/>
      <c r="F36" s="498" t="s">
        <v>16</v>
      </c>
      <c r="G36" s="516"/>
      <c r="H36" s="516"/>
      <c r="I36" s="516"/>
      <c r="J36" s="516"/>
    </row>
    <row r="37" spans="1:10" ht="31.5" x14ac:dyDescent="0.25">
      <c r="A37" s="512" t="s">
        <v>182</v>
      </c>
      <c r="B37" s="508"/>
      <c r="C37" s="508"/>
      <c r="D37" s="508"/>
      <c r="E37" s="508"/>
      <c r="F37" s="507" t="s">
        <v>107</v>
      </c>
      <c r="G37" s="508"/>
      <c r="H37" s="508"/>
      <c r="I37" s="508"/>
      <c r="J37" s="508"/>
    </row>
    <row r="38" spans="1:10" x14ac:dyDescent="0.25">
      <c r="A38" s="507" t="s">
        <v>123</v>
      </c>
      <c r="B38" s="508"/>
      <c r="C38" s="508"/>
      <c r="D38" s="508"/>
      <c r="E38" s="508"/>
      <c r="F38" s="507" t="s">
        <v>104</v>
      </c>
      <c r="G38" s="508"/>
      <c r="H38" s="508"/>
      <c r="I38" s="508"/>
      <c r="J38" s="508"/>
    </row>
    <row r="39" spans="1:10" x14ac:dyDescent="0.25">
      <c r="A39" s="507" t="s">
        <v>125</v>
      </c>
      <c r="B39" s="508"/>
      <c r="C39" s="508"/>
      <c r="D39" s="508"/>
      <c r="E39" s="508"/>
      <c r="F39" s="507" t="s">
        <v>105</v>
      </c>
      <c r="G39" s="508"/>
      <c r="H39" s="508"/>
      <c r="I39" s="508"/>
      <c r="J39" s="508"/>
    </row>
    <row r="40" spans="1:10" ht="31.5" x14ac:dyDescent="0.25">
      <c r="A40" s="444" t="s">
        <v>127</v>
      </c>
      <c r="B40" s="508"/>
      <c r="C40" s="508"/>
      <c r="D40" s="508"/>
      <c r="E40" s="508"/>
      <c r="F40" s="507" t="s">
        <v>108</v>
      </c>
      <c r="G40" s="508"/>
      <c r="H40" s="508"/>
      <c r="I40" s="508"/>
      <c r="J40" s="508"/>
    </row>
    <row r="41" spans="1:10" x14ac:dyDescent="0.25">
      <c r="A41" s="507"/>
      <c r="B41" s="508"/>
      <c r="C41" s="508"/>
      <c r="D41" s="508"/>
      <c r="E41" s="508"/>
      <c r="F41" s="507" t="s">
        <v>106</v>
      </c>
      <c r="G41" s="508"/>
      <c r="H41" s="508"/>
      <c r="I41" s="508"/>
      <c r="J41" s="508"/>
    </row>
    <row r="42" spans="1:10" x14ac:dyDescent="0.25">
      <c r="A42" s="507"/>
      <c r="B42" s="508"/>
      <c r="C42" s="508"/>
      <c r="D42" s="508"/>
      <c r="E42" s="508"/>
      <c r="F42" s="445" t="s">
        <v>251</v>
      </c>
      <c r="G42" s="508"/>
      <c r="H42" s="508"/>
      <c r="I42" s="508"/>
      <c r="J42" s="508"/>
    </row>
    <row r="43" spans="1:10" ht="31.5" x14ac:dyDescent="0.25">
      <c r="A43" s="507"/>
      <c r="B43" s="508"/>
      <c r="C43" s="508"/>
      <c r="D43" s="508"/>
      <c r="E43" s="508"/>
      <c r="F43" s="445" t="s">
        <v>252</v>
      </c>
      <c r="G43" s="508">
        <f>'4. sz. tábla'!B6+'4. sz. tábla'!B11+'4. sz. tábla'!B12</f>
        <v>6749970</v>
      </c>
      <c r="H43" s="508">
        <f>'4. sz. tábla'!C6+'4. sz. tábla'!C11+'4. sz. tábla'!C12</f>
        <v>6671070</v>
      </c>
      <c r="I43" s="508">
        <f>'4. sz. tábla'!D13+300000</f>
        <v>600000</v>
      </c>
      <c r="J43" s="508">
        <f>I43-H43</f>
        <v>-6071070</v>
      </c>
    </row>
    <row r="44" spans="1:10" ht="31.5" x14ac:dyDescent="0.25">
      <c r="A44" s="512"/>
      <c r="B44" s="513"/>
      <c r="C44" s="513"/>
      <c r="D44" s="513"/>
      <c r="E44" s="513"/>
      <c r="F44" s="449" t="s">
        <v>253</v>
      </c>
      <c r="G44" s="508">
        <f>'4. sz. tábla'!B16+'4. sz. tábla'!B27</f>
        <v>644000</v>
      </c>
      <c r="H44" s="508">
        <f>'4. sz. tábla'!C16+'4. sz. tábla'!C27</f>
        <v>760000</v>
      </c>
      <c r="I44" s="508">
        <f>'4. sz. tábla'!D16+'4. sz. tábla'!D27</f>
        <v>230000</v>
      </c>
      <c r="J44" s="508">
        <f>I44-H44</f>
        <v>-530000</v>
      </c>
    </row>
    <row r="45" spans="1:10" ht="31.5" x14ac:dyDescent="0.25">
      <c r="A45" s="444"/>
      <c r="B45" s="508"/>
      <c r="C45" s="508"/>
      <c r="D45" s="508"/>
      <c r="E45" s="508"/>
      <c r="F45" s="445" t="s">
        <v>254</v>
      </c>
      <c r="G45" s="508"/>
      <c r="H45" s="508"/>
      <c r="I45" s="508"/>
      <c r="J45" s="508"/>
    </row>
    <row r="46" spans="1:10" x14ac:dyDescent="0.25">
      <c r="A46" s="507"/>
      <c r="B46" s="508"/>
      <c r="C46" s="508"/>
      <c r="D46" s="508"/>
      <c r="E46" s="508"/>
      <c r="F46" s="445" t="s">
        <v>246</v>
      </c>
      <c r="G46" s="508"/>
      <c r="H46" s="508"/>
      <c r="I46" s="508"/>
      <c r="J46" s="508"/>
    </row>
    <row r="47" spans="1:10" ht="31.5" x14ac:dyDescent="0.25">
      <c r="A47" s="501" t="s">
        <v>199</v>
      </c>
      <c r="B47" s="502">
        <f>SUM(B37:B46)</f>
        <v>0</v>
      </c>
      <c r="C47" s="502"/>
      <c r="D47" s="502"/>
      <c r="E47" s="502"/>
      <c r="F47" s="501" t="s">
        <v>200</v>
      </c>
      <c r="G47" s="502">
        <f>SUM(G37:G46)</f>
        <v>7393970</v>
      </c>
      <c r="H47" s="502">
        <f>SUM(H37:H46)</f>
        <v>7431070</v>
      </c>
      <c r="I47" s="502">
        <f>SUM(I37:I46)</f>
        <v>830000</v>
      </c>
      <c r="J47" s="502">
        <f>SUM(J37:J46)</f>
        <v>-6601070</v>
      </c>
    </row>
    <row r="48" spans="1:10" x14ac:dyDescent="0.25">
      <c r="A48" s="509" t="s">
        <v>185</v>
      </c>
      <c r="B48" s="508"/>
      <c r="C48" s="508"/>
      <c r="D48" s="508"/>
      <c r="E48" s="508"/>
      <c r="F48" s="509" t="s">
        <v>186</v>
      </c>
      <c r="G48" s="508"/>
      <c r="H48" s="508"/>
      <c r="I48" s="508"/>
      <c r="J48" s="508"/>
    </row>
    <row r="49" spans="1:10" ht="47.25" x14ac:dyDescent="0.25">
      <c r="A49" s="501" t="s">
        <v>201</v>
      </c>
      <c r="B49" s="502">
        <f>B47+B48</f>
        <v>0</v>
      </c>
      <c r="C49" s="502"/>
      <c r="D49" s="502"/>
      <c r="E49" s="502"/>
      <c r="F49" s="501" t="s">
        <v>202</v>
      </c>
      <c r="G49" s="502">
        <f>G47+G48</f>
        <v>7393970</v>
      </c>
      <c r="H49" s="502">
        <f>H47+H48</f>
        <v>7431070</v>
      </c>
      <c r="I49" s="502">
        <f>I47+I48</f>
        <v>830000</v>
      </c>
      <c r="J49" s="502">
        <f>J47+J48</f>
        <v>-6601070</v>
      </c>
    </row>
    <row r="50" spans="1:10" x14ac:dyDescent="0.25">
      <c r="A50" s="477" t="s">
        <v>189</v>
      </c>
      <c r="B50" s="491"/>
      <c r="C50" s="491"/>
      <c r="D50" s="491"/>
      <c r="E50" s="491"/>
      <c r="F50" s="491" t="s">
        <v>18</v>
      </c>
      <c r="G50" s="493"/>
      <c r="H50" s="493"/>
      <c r="I50" s="493"/>
      <c r="J50" s="493"/>
    </row>
    <row r="51" spans="1:10" ht="31.5" x14ac:dyDescent="0.25">
      <c r="A51" s="444" t="s">
        <v>142</v>
      </c>
      <c r="B51" s="508"/>
      <c r="C51" s="508"/>
      <c r="D51" s="508"/>
      <c r="E51" s="508"/>
      <c r="F51" s="507" t="s">
        <v>143</v>
      </c>
      <c r="G51" s="508"/>
      <c r="H51" s="508"/>
      <c r="I51" s="508"/>
      <c r="J51" s="508"/>
    </row>
    <row r="52" spans="1:10" x14ac:dyDescent="0.25">
      <c r="A52" s="445" t="s">
        <v>190</v>
      </c>
      <c r="B52" s="508"/>
      <c r="C52" s="508"/>
      <c r="D52" s="508"/>
      <c r="E52" s="508"/>
      <c r="F52" s="507" t="s">
        <v>145</v>
      </c>
      <c r="G52" s="508"/>
      <c r="H52" s="508"/>
      <c r="I52" s="508"/>
      <c r="J52" s="508"/>
    </row>
    <row r="53" spans="1:10" ht="31.5" x14ac:dyDescent="0.25">
      <c r="A53" s="445" t="s">
        <v>191</v>
      </c>
      <c r="B53" s="511"/>
      <c r="C53" s="511"/>
      <c r="D53" s="511"/>
      <c r="E53" s="511"/>
      <c r="F53" s="507" t="s">
        <v>147</v>
      </c>
      <c r="G53" s="508"/>
      <c r="H53" s="508"/>
      <c r="I53" s="508"/>
      <c r="J53" s="508"/>
    </row>
    <row r="54" spans="1:10" x14ac:dyDescent="0.25">
      <c r="A54" s="507"/>
      <c r="B54" s="508"/>
      <c r="C54" s="508"/>
      <c r="D54" s="508"/>
      <c r="E54" s="508"/>
      <c r="F54" s="507" t="s">
        <v>192</v>
      </c>
      <c r="G54" s="508"/>
      <c r="H54" s="508"/>
      <c r="I54" s="508"/>
      <c r="J54" s="508"/>
    </row>
    <row r="55" spans="1:10" ht="31.5" x14ac:dyDescent="0.25">
      <c r="A55" s="507"/>
      <c r="B55" s="508"/>
      <c r="C55" s="508"/>
      <c r="D55" s="508"/>
      <c r="E55" s="508"/>
      <c r="F55" s="507" t="s">
        <v>193</v>
      </c>
      <c r="G55" s="508"/>
      <c r="H55" s="508"/>
      <c r="I55" s="508"/>
      <c r="J55" s="508"/>
    </row>
    <row r="56" spans="1:10" ht="31.5" x14ac:dyDescent="0.25">
      <c r="A56" s="507"/>
      <c r="B56" s="508"/>
      <c r="C56" s="508"/>
      <c r="D56" s="508"/>
      <c r="E56" s="508"/>
      <c r="F56" s="510" t="s">
        <v>194</v>
      </c>
      <c r="G56" s="508"/>
      <c r="H56" s="508"/>
      <c r="I56" s="508"/>
      <c r="J56" s="508"/>
    </row>
    <row r="57" spans="1:10" ht="31.5" x14ac:dyDescent="0.25">
      <c r="A57" s="509"/>
      <c r="B57" s="508"/>
      <c r="C57" s="508"/>
      <c r="D57" s="508"/>
      <c r="E57" s="508"/>
      <c r="F57" s="445" t="s">
        <v>259</v>
      </c>
      <c r="G57" s="508"/>
      <c r="H57" s="508"/>
      <c r="I57" s="508"/>
      <c r="J57" s="508"/>
    </row>
    <row r="58" spans="1:10" ht="31.5" x14ac:dyDescent="0.25">
      <c r="A58" s="509"/>
      <c r="B58" s="508"/>
      <c r="C58" s="508"/>
      <c r="D58" s="508"/>
      <c r="E58" s="508"/>
      <c r="F58" s="445" t="s">
        <v>195</v>
      </c>
      <c r="G58" s="508"/>
      <c r="H58" s="508"/>
      <c r="I58" s="508"/>
      <c r="J58" s="508"/>
    </row>
    <row r="59" spans="1:10" ht="31.5" x14ac:dyDescent="0.25">
      <c r="A59" s="501" t="s">
        <v>203</v>
      </c>
      <c r="B59" s="502">
        <f>SUM(B51:B57)</f>
        <v>0</v>
      </c>
      <c r="C59" s="502"/>
      <c r="D59" s="502"/>
      <c r="E59" s="502"/>
      <c r="F59" s="501" t="s">
        <v>204</v>
      </c>
      <c r="G59" s="502">
        <f>SUM(G51:G58)</f>
        <v>0</v>
      </c>
      <c r="H59" s="502">
        <f>SUM(H51:H58)</f>
        <v>0</v>
      </c>
      <c r="I59" s="502"/>
      <c r="J59" s="502">
        <f>SUM(J51:J58)</f>
        <v>0</v>
      </c>
    </row>
    <row r="60" spans="1:10" x14ac:dyDescent="0.25">
      <c r="A60" s="509" t="s">
        <v>185</v>
      </c>
      <c r="B60" s="508"/>
      <c r="C60" s="508"/>
      <c r="D60" s="508"/>
      <c r="E60" s="508"/>
      <c r="F60" s="509" t="s">
        <v>186</v>
      </c>
      <c r="G60" s="508"/>
      <c r="H60" s="508"/>
      <c r="I60" s="508"/>
      <c r="J60" s="508"/>
    </row>
    <row r="61" spans="1:10" x14ac:dyDescent="0.25">
      <c r="A61" s="509"/>
      <c r="B61" s="508"/>
      <c r="C61" s="508"/>
      <c r="D61" s="508"/>
      <c r="E61" s="508"/>
      <c r="F61" s="507"/>
      <c r="G61" s="508"/>
      <c r="H61" s="508"/>
      <c r="I61" s="508"/>
      <c r="J61" s="508"/>
    </row>
    <row r="62" spans="1:10" ht="47.25" x14ac:dyDescent="0.25">
      <c r="A62" s="501" t="s">
        <v>205</v>
      </c>
      <c r="B62" s="502">
        <f>B59+B60</f>
        <v>0</v>
      </c>
      <c r="C62" s="502"/>
      <c r="D62" s="502"/>
      <c r="E62" s="502"/>
      <c r="F62" s="501" t="s">
        <v>206</v>
      </c>
      <c r="G62" s="502">
        <f>G59+G60</f>
        <v>0</v>
      </c>
      <c r="H62" s="502">
        <f>H59+H60</f>
        <v>0</v>
      </c>
      <c r="I62" s="502"/>
      <c r="J62" s="502">
        <f>J59+J60</f>
        <v>0</v>
      </c>
    </row>
    <row r="63" spans="1:10" x14ac:dyDescent="0.25">
      <c r="A63" s="498"/>
      <c r="B63" s="499">
        <f>B62+B49</f>
        <v>0</v>
      </c>
      <c r="C63" s="499">
        <f>C62+C49</f>
        <v>0</v>
      </c>
      <c r="D63" s="499"/>
      <c r="E63" s="499">
        <f>E62+E49</f>
        <v>0</v>
      </c>
      <c r="F63" s="491"/>
      <c r="G63" s="497">
        <f>G62+G49</f>
        <v>7393970</v>
      </c>
      <c r="H63" s="497">
        <f>H62+H49</f>
        <v>7431070</v>
      </c>
      <c r="I63" s="497"/>
      <c r="J63" s="497">
        <f>J62+J49</f>
        <v>-6601070</v>
      </c>
    </row>
    <row r="64" spans="1:10" ht="15.75" customHeight="1" x14ac:dyDescent="0.25">
      <c r="A64" s="852" t="s">
        <v>496</v>
      </c>
      <c r="B64" s="852"/>
      <c r="C64" s="852"/>
      <c r="D64" s="852"/>
      <c r="E64" s="852"/>
      <c r="F64" s="852"/>
    </row>
    <row r="65" spans="1:10" ht="16.5" thickBot="1" x14ac:dyDescent="0.3"/>
    <row r="66" spans="1:10" s="473" customFormat="1" ht="31.5" x14ac:dyDescent="0.25">
      <c r="A66" s="476" t="s">
        <v>120</v>
      </c>
      <c r="B66" s="42" t="s">
        <v>493</v>
      </c>
      <c r="C66" s="42" t="s">
        <v>530</v>
      </c>
      <c r="D66" s="784" t="s">
        <v>549</v>
      </c>
      <c r="E66" s="42" t="s">
        <v>531</v>
      </c>
      <c r="F66" s="501" t="s">
        <v>121</v>
      </c>
      <c r="G66" s="42" t="s">
        <v>493</v>
      </c>
      <c r="H66" s="42" t="s">
        <v>530</v>
      </c>
      <c r="I66" s="784" t="s">
        <v>549</v>
      </c>
      <c r="J66" s="42" t="s">
        <v>531</v>
      </c>
    </row>
    <row r="67" spans="1:10" x14ac:dyDescent="0.25">
      <c r="A67" s="500" t="s">
        <v>181</v>
      </c>
      <c r="B67" s="514"/>
      <c r="C67" s="515"/>
      <c r="D67" s="515"/>
      <c r="E67" s="515"/>
      <c r="F67" s="518" t="s">
        <v>16</v>
      </c>
      <c r="G67" s="516"/>
      <c r="H67" s="516"/>
      <c r="I67" s="516"/>
      <c r="J67" s="516"/>
    </row>
    <row r="68" spans="1:10" ht="31.5" x14ac:dyDescent="0.25">
      <c r="A68" s="480" t="s">
        <v>182</v>
      </c>
      <c r="B68" s="508"/>
      <c r="C68" s="508"/>
      <c r="D68" s="508"/>
      <c r="E68" s="508"/>
      <c r="F68" s="507" t="s">
        <v>107</v>
      </c>
      <c r="G68" s="508"/>
      <c r="H68" s="508"/>
      <c r="I68" s="508"/>
      <c r="J68" s="508"/>
    </row>
    <row r="69" spans="1:10" x14ac:dyDescent="0.25">
      <c r="A69" s="482" t="s">
        <v>123</v>
      </c>
      <c r="B69" s="508"/>
      <c r="C69" s="508"/>
      <c r="D69" s="508"/>
      <c r="E69" s="508"/>
      <c r="F69" s="507" t="s">
        <v>104</v>
      </c>
      <c r="G69" s="508"/>
      <c r="H69" s="508"/>
      <c r="I69" s="508"/>
      <c r="J69" s="508"/>
    </row>
    <row r="70" spans="1:10" x14ac:dyDescent="0.25">
      <c r="A70" s="484" t="s">
        <v>125</v>
      </c>
      <c r="B70" s="508"/>
      <c r="C70" s="508"/>
      <c r="D70" s="508"/>
      <c r="E70" s="508"/>
      <c r="F70" s="507" t="s">
        <v>126</v>
      </c>
      <c r="G70" s="508"/>
      <c r="H70" s="508"/>
      <c r="I70" s="508"/>
      <c r="J70" s="508"/>
    </row>
    <row r="71" spans="1:10" ht="31.5" x14ac:dyDescent="0.25">
      <c r="A71" s="486" t="s">
        <v>127</v>
      </c>
      <c r="B71" s="508"/>
      <c r="C71" s="508"/>
      <c r="D71" s="508"/>
      <c r="E71" s="508"/>
      <c r="F71" s="507" t="s">
        <v>108</v>
      </c>
      <c r="G71" s="508"/>
      <c r="H71" s="508"/>
      <c r="I71" s="508"/>
      <c r="J71" s="508"/>
    </row>
    <row r="72" spans="1:10" x14ac:dyDescent="0.25">
      <c r="A72" s="482"/>
      <c r="B72" s="508"/>
      <c r="C72" s="508"/>
      <c r="D72" s="508"/>
      <c r="E72" s="508"/>
      <c r="F72" s="507" t="s">
        <v>106</v>
      </c>
      <c r="G72" s="508"/>
      <c r="H72" s="508"/>
      <c r="I72" s="508"/>
      <c r="J72" s="508"/>
    </row>
    <row r="73" spans="1:10" x14ac:dyDescent="0.25">
      <c r="A73" s="484"/>
      <c r="B73" s="508"/>
      <c r="C73" s="508"/>
      <c r="D73" s="508"/>
      <c r="E73" s="508"/>
      <c r="F73" s="445" t="s">
        <v>251</v>
      </c>
      <c r="G73" s="508"/>
      <c r="H73" s="508"/>
      <c r="I73" s="508"/>
      <c r="J73" s="508"/>
    </row>
    <row r="74" spans="1:10" ht="31.5" x14ac:dyDescent="0.25">
      <c r="A74" s="484"/>
      <c r="B74" s="508"/>
      <c r="C74" s="508"/>
      <c r="D74" s="508"/>
      <c r="E74" s="508"/>
      <c r="F74" s="445" t="s">
        <v>252</v>
      </c>
      <c r="G74" s="508"/>
      <c r="H74" s="508"/>
      <c r="I74" s="508"/>
      <c r="J74" s="508"/>
    </row>
    <row r="75" spans="1:10" ht="31.5" x14ac:dyDescent="0.25">
      <c r="A75" s="480"/>
      <c r="B75" s="513"/>
      <c r="C75" s="513"/>
      <c r="D75" s="513"/>
      <c r="E75" s="513"/>
      <c r="F75" s="449" t="s">
        <v>253</v>
      </c>
      <c r="G75" s="508"/>
      <c r="H75" s="508"/>
      <c r="I75" s="508"/>
      <c r="J75" s="508"/>
    </row>
    <row r="76" spans="1:10" ht="31.5" x14ac:dyDescent="0.25">
      <c r="A76" s="486"/>
      <c r="B76" s="508"/>
      <c r="C76" s="508"/>
      <c r="D76" s="508"/>
      <c r="E76" s="508"/>
      <c r="F76" s="445" t="s">
        <v>254</v>
      </c>
      <c r="G76" s="508"/>
      <c r="H76" s="508"/>
      <c r="I76" s="508"/>
      <c r="J76" s="508"/>
    </row>
    <row r="77" spans="1:10" x14ac:dyDescent="0.25">
      <c r="A77" s="503"/>
      <c r="B77" s="508"/>
      <c r="C77" s="508"/>
      <c r="D77" s="508"/>
      <c r="E77" s="508"/>
      <c r="F77" s="445" t="s">
        <v>246</v>
      </c>
      <c r="G77" s="508"/>
      <c r="H77" s="508"/>
      <c r="I77" s="508"/>
      <c r="J77" s="508"/>
    </row>
    <row r="78" spans="1:10" ht="31.5" x14ac:dyDescent="0.25">
      <c r="A78" s="476" t="s">
        <v>207</v>
      </c>
      <c r="B78" s="502">
        <f>SUM(B68:B77)</f>
        <v>0</v>
      </c>
      <c r="C78" s="502">
        <f>SUM(C68:C77)</f>
        <v>0</v>
      </c>
      <c r="D78" s="502"/>
      <c r="E78" s="502">
        <f>SUM(E68:E77)</f>
        <v>0</v>
      </c>
      <c r="F78" s="501" t="s">
        <v>208</v>
      </c>
      <c r="G78" s="502">
        <f>SUM(G68:G77)</f>
        <v>0</v>
      </c>
      <c r="H78" s="502">
        <f>SUM(H68:H77)</f>
        <v>0</v>
      </c>
      <c r="I78" s="502"/>
      <c r="J78" s="502">
        <f>SUM(J68:J77)</f>
        <v>0</v>
      </c>
    </row>
    <row r="79" spans="1:10" x14ac:dyDescent="0.25">
      <c r="A79" s="478" t="s">
        <v>185</v>
      </c>
      <c r="B79" s="508"/>
      <c r="C79" s="508"/>
      <c r="D79" s="508"/>
      <c r="E79" s="508"/>
      <c r="F79" s="509" t="s">
        <v>186</v>
      </c>
      <c r="G79" s="508"/>
      <c r="H79" s="508"/>
      <c r="I79" s="508"/>
      <c r="J79" s="508"/>
    </row>
    <row r="80" spans="1:10" ht="47.25" x14ac:dyDescent="0.25">
      <c r="A80" s="476" t="s">
        <v>209</v>
      </c>
      <c r="B80" s="502">
        <f>B78+B79</f>
        <v>0</v>
      </c>
      <c r="C80" s="502">
        <f>C78+C79</f>
        <v>0</v>
      </c>
      <c r="D80" s="502"/>
      <c r="E80" s="502">
        <f>E78+E79</f>
        <v>0</v>
      </c>
      <c r="F80" s="501" t="s">
        <v>210</v>
      </c>
      <c r="G80" s="502">
        <f>G78+G79</f>
        <v>0</v>
      </c>
      <c r="H80" s="502">
        <f>H78+H79</f>
        <v>0</v>
      </c>
      <c r="I80" s="502"/>
      <c r="J80" s="502">
        <f>J78+J79</f>
        <v>0</v>
      </c>
    </row>
    <row r="81" spans="1:11" x14ac:dyDescent="0.25">
      <c r="A81" s="476" t="s">
        <v>189</v>
      </c>
      <c r="B81" s="491"/>
      <c r="C81" s="491"/>
      <c r="D81" s="491"/>
      <c r="E81" s="491"/>
      <c r="F81" s="492" t="s">
        <v>18</v>
      </c>
      <c r="G81" s="493"/>
      <c r="H81" s="493"/>
      <c r="I81" s="493"/>
      <c r="J81" s="493"/>
    </row>
    <row r="82" spans="1:11" ht="31.5" x14ac:dyDescent="0.25">
      <c r="A82" s="486" t="s">
        <v>142</v>
      </c>
      <c r="B82" s="502"/>
      <c r="C82" s="502"/>
      <c r="D82" s="502"/>
      <c r="E82" s="502"/>
      <c r="F82" s="481" t="s">
        <v>143</v>
      </c>
      <c r="G82" s="485"/>
      <c r="H82" s="485"/>
      <c r="I82" s="485"/>
      <c r="J82" s="485"/>
    </row>
    <row r="83" spans="1:11" x14ac:dyDescent="0.25">
      <c r="A83" s="519" t="s">
        <v>190</v>
      </c>
      <c r="B83" s="508"/>
      <c r="C83" s="508"/>
      <c r="D83" s="508"/>
      <c r="E83" s="508"/>
      <c r="F83" s="483" t="s">
        <v>145</v>
      </c>
      <c r="G83" s="485"/>
      <c r="H83" s="485"/>
      <c r="I83" s="485"/>
      <c r="J83" s="485"/>
    </row>
    <row r="84" spans="1:11" ht="31.5" x14ac:dyDescent="0.25">
      <c r="A84" s="519" t="s">
        <v>191</v>
      </c>
      <c r="B84" s="521"/>
      <c r="C84" s="521"/>
      <c r="D84" s="521"/>
      <c r="E84" s="521"/>
      <c r="F84" s="483" t="s">
        <v>147</v>
      </c>
      <c r="G84" s="485"/>
      <c r="H84" s="485"/>
      <c r="I84" s="485"/>
      <c r="J84" s="485"/>
    </row>
    <row r="85" spans="1:11" x14ac:dyDescent="0.25">
      <c r="A85" s="503"/>
      <c r="B85" s="520"/>
      <c r="C85" s="494"/>
      <c r="D85" s="494"/>
      <c r="E85" s="494"/>
      <c r="F85" s="505" t="s">
        <v>192</v>
      </c>
      <c r="G85" s="504"/>
      <c r="H85" s="504"/>
      <c r="I85" s="504"/>
      <c r="J85" s="504"/>
    </row>
    <row r="86" spans="1:11" ht="31.5" x14ac:dyDescent="0.25">
      <c r="A86" s="501" t="s">
        <v>203</v>
      </c>
      <c r="B86" s="502">
        <f>SUM(B82:B84)</f>
        <v>0</v>
      </c>
      <c r="C86" s="502">
        <f>SUM(C82:C84)</f>
        <v>0</v>
      </c>
      <c r="D86" s="502"/>
      <c r="E86" s="502">
        <f>SUM(E82:E84)</f>
        <v>0</v>
      </c>
      <c r="F86" s="507" t="s">
        <v>193</v>
      </c>
      <c r="G86" s="508"/>
      <c r="H86" s="508"/>
      <c r="I86" s="508"/>
      <c r="J86" s="508"/>
    </row>
    <row r="87" spans="1:11" ht="31.5" x14ac:dyDescent="0.25">
      <c r="A87" s="509" t="s">
        <v>185</v>
      </c>
      <c r="B87" s="508"/>
      <c r="C87" s="508"/>
      <c r="D87" s="508"/>
      <c r="E87" s="508"/>
      <c r="F87" s="510" t="s">
        <v>194</v>
      </c>
      <c r="G87" s="508"/>
      <c r="H87" s="508"/>
      <c r="I87" s="508"/>
      <c r="J87" s="508"/>
    </row>
    <row r="88" spans="1:11" ht="31.5" x14ac:dyDescent="0.25">
      <c r="A88" s="495"/>
      <c r="B88" s="506"/>
      <c r="C88" s="487"/>
      <c r="D88" s="487"/>
      <c r="E88" s="487"/>
      <c r="F88" s="468" t="s">
        <v>151</v>
      </c>
      <c r="G88" s="506"/>
      <c r="H88" s="506"/>
      <c r="I88" s="506"/>
      <c r="J88" s="506"/>
    </row>
    <row r="89" spans="1:11" ht="47.25" x14ac:dyDescent="0.25">
      <c r="A89" s="490" t="s">
        <v>211</v>
      </c>
      <c r="B89" s="488">
        <f>SUM(B82:B88)</f>
        <v>0</v>
      </c>
      <c r="C89" s="488">
        <f>SUM(C82:C88)</f>
        <v>0</v>
      </c>
      <c r="D89" s="488"/>
      <c r="E89" s="488">
        <f>SUM(E82:E88)</f>
        <v>0</v>
      </c>
      <c r="F89" s="496" t="s">
        <v>212</v>
      </c>
      <c r="G89" s="488">
        <f>SUM(G82:G88)</f>
        <v>0</v>
      </c>
      <c r="H89" s="488">
        <f>SUM(H82:H88)</f>
        <v>0</v>
      </c>
      <c r="I89" s="488"/>
      <c r="J89" s="488">
        <f>SUM(J82:J88)</f>
        <v>0</v>
      </c>
    </row>
    <row r="90" spans="1:11" x14ac:dyDescent="0.25">
      <c r="B90" s="497">
        <f>B89+B80+B62+B49+B31+B20</f>
        <v>139215196</v>
      </c>
      <c r="C90" s="497">
        <f>C89+C80+C62+C49+C31+C20</f>
        <v>112851685</v>
      </c>
      <c r="D90" s="497"/>
      <c r="E90" s="497">
        <f>E89+E80+E62+E49+E31+E20</f>
        <v>2640798</v>
      </c>
      <c r="G90" s="497">
        <f>G89+G80+G62+G49+G31+G20</f>
        <v>139215196</v>
      </c>
      <c r="H90" s="497">
        <f>H89+H80+H62+H49+H31+H20</f>
        <v>112702785</v>
      </c>
      <c r="I90" s="497"/>
      <c r="J90" s="497">
        <f>J89+J80+J62+J49+J31+J20</f>
        <v>2640798</v>
      </c>
      <c r="K90" s="497">
        <f>E90-J90</f>
        <v>0</v>
      </c>
    </row>
    <row r="91" spans="1:11" x14ac:dyDescent="0.25">
      <c r="A91" s="473" t="s">
        <v>260</v>
      </c>
      <c r="B91" s="497">
        <f>G90-B90</f>
        <v>0</v>
      </c>
      <c r="C91" s="497"/>
      <c r="D91" s="497"/>
      <c r="E91" s="497"/>
    </row>
  </sheetData>
  <sheetProtection selectLockedCells="1" selectUnlockedCells="1"/>
  <mergeCells count="3">
    <mergeCell ref="A33:F33"/>
    <mergeCell ref="A64:F64"/>
    <mergeCell ref="A4:J4"/>
  </mergeCells>
  <phoneticPr fontId="21" type="noConversion"/>
  <pageMargins left="0.74803149606299213" right="0.74803149606299213" top="0.98425196850393704" bottom="0.98425196850393704" header="0.51181102362204722" footer="0.51181102362204722"/>
  <pageSetup paperSize="9" scale="60" firstPageNumber="0" orientation="landscape" r:id="rId1"/>
  <headerFooter alignWithMargins="0">
    <oddHeader>&amp;C 7. melléklet a 11/2017. (IX. 29.) önkormányzati rendelethez
Az önkormányzat 2017. évi költségvetéséről szóló 2/2017. (II. 15.) önkormányzati rendelet 7. mellékletének helyébe a következő 7. melléklet lép&amp;R&amp;P. oldal forint</oddHeader>
  </headerFooter>
  <rowBreaks count="2" manualBreakCount="2">
    <brk id="32" max="7" man="1"/>
    <brk id="6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O39"/>
  <sheetViews>
    <sheetView view="pageLayout" zoomScaleSheetLayoutView="89" workbookViewId="0">
      <selection activeCell="A3" sqref="A3:N3"/>
    </sheetView>
  </sheetViews>
  <sheetFormatPr defaultColWidth="9.140625" defaultRowHeight="12.75" x14ac:dyDescent="0.2"/>
  <cols>
    <col min="1" max="1" width="51" style="553" customWidth="1"/>
    <col min="2" max="2" width="13.5703125" style="523" bestFit="1" customWidth="1"/>
    <col min="3" max="3" width="12.7109375" style="523" bestFit="1" customWidth="1"/>
    <col min="4" max="5" width="13.28515625" style="523" bestFit="1" customWidth="1"/>
    <col min="6" max="6" width="15.5703125" style="523" bestFit="1" customWidth="1"/>
    <col min="7" max="7" width="18.85546875" style="523" bestFit="1" customWidth="1"/>
    <col min="8" max="9" width="13.28515625" style="523" bestFit="1" customWidth="1"/>
    <col min="10" max="10" width="16.140625" style="523" bestFit="1" customWidth="1"/>
    <col min="11" max="13" width="13.28515625" style="523" bestFit="1" customWidth="1"/>
    <col min="14" max="14" width="14.140625" style="523" bestFit="1" customWidth="1"/>
    <col min="15" max="15" width="12.7109375" style="523" bestFit="1" customWidth="1"/>
    <col min="16" max="16384" width="9.140625" style="523"/>
  </cols>
  <sheetData>
    <row r="1" spans="1:15" ht="15.75" x14ac:dyDescent="0.25">
      <c r="A1" s="52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5" ht="15.75" x14ac:dyDescent="0.25">
      <c r="A2" s="524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853"/>
      <c r="N2" s="853"/>
    </row>
    <row r="3" spans="1:15" ht="15.75" x14ac:dyDescent="0.25">
      <c r="A3" s="854" t="s">
        <v>547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</row>
    <row r="4" spans="1:15" ht="16.5" thickBot="1" x14ac:dyDescent="0.3">
      <c r="A4" s="522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525"/>
    </row>
    <row r="5" spans="1:15" ht="16.5" thickBot="1" x14ac:dyDescent="0.3">
      <c r="A5" s="526" t="s">
        <v>102</v>
      </c>
      <c r="B5" s="527" t="s">
        <v>213</v>
      </c>
      <c r="C5" s="527" t="s">
        <v>214</v>
      </c>
      <c r="D5" s="527" t="s">
        <v>215</v>
      </c>
      <c r="E5" s="527" t="s">
        <v>216</v>
      </c>
      <c r="F5" s="527" t="s">
        <v>217</v>
      </c>
      <c r="G5" s="527" t="s">
        <v>218</v>
      </c>
      <c r="H5" s="527" t="s">
        <v>219</v>
      </c>
      <c r="I5" s="527" t="s">
        <v>220</v>
      </c>
      <c r="J5" s="527" t="s">
        <v>420</v>
      </c>
      <c r="K5" s="527" t="s">
        <v>221</v>
      </c>
      <c r="L5" s="527" t="s">
        <v>222</v>
      </c>
      <c r="M5" s="527" t="s">
        <v>223</v>
      </c>
      <c r="N5" s="528" t="s">
        <v>100</v>
      </c>
    </row>
    <row r="6" spans="1:15" ht="16.5" thickBot="1" x14ac:dyDescent="0.3">
      <c r="A6" s="529" t="s">
        <v>224</v>
      </c>
      <c r="B6" s="530">
        <v>54063146</v>
      </c>
      <c r="C6" s="530">
        <f t="shared" ref="C6:M6" si="0">SUM(B37)</f>
        <v>48343537.416666657</v>
      </c>
      <c r="D6" s="530">
        <f t="shared" si="0"/>
        <v>46432928.833333321</v>
      </c>
      <c r="E6" s="530">
        <f t="shared" si="0"/>
        <v>74026320.249999985</v>
      </c>
      <c r="F6" s="530">
        <f t="shared" si="0"/>
        <v>72699044.999999985</v>
      </c>
      <c r="G6" s="530">
        <f t="shared" si="0"/>
        <v>56871769.749999985</v>
      </c>
      <c r="H6" s="530">
        <f t="shared" si="0"/>
        <v>54544494.499999985</v>
      </c>
      <c r="I6" s="530">
        <f t="shared" si="0"/>
        <v>53617219.249999985</v>
      </c>
      <c r="J6" s="530">
        <f t="shared" si="0"/>
        <v>43023943.999999985</v>
      </c>
      <c r="K6" s="530">
        <f t="shared" si="0"/>
        <v>42096668.749999985</v>
      </c>
      <c r="L6" s="530">
        <f t="shared" si="0"/>
        <v>41139393.499999985</v>
      </c>
      <c r="M6" s="530">
        <f t="shared" si="0"/>
        <v>40312118.249999985</v>
      </c>
      <c r="N6" s="530">
        <v>54063146</v>
      </c>
      <c r="O6" s="531"/>
    </row>
    <row r="7" spans="1:15" ht="30" customHeight="1" x14ac:dyDescent="0.25">
      <c r="A7" s="532" t="s">
        <v>421</v>
      </c>
      <c r="B7" s="533">
        <f>30310196/12</f>
        <v>2525849.6666666665</v>
      </c>
      <c r="C7" s="533">
        <f t="shared" ref="C7:M7" si="1">30310196/12</f>
        <v>2525849.6666666665</v>
      </c>
      <c r="D7" s="533">
        <f t="shared" si="1"/>
        <v>2525849.6666666665</v>
      </c>
      <c r="E7" s="533">
        <f t="shared" si="1"/>
        <v>2525849.6666666665</v>
      </c>
      <c r="F7" s="533">
        <f t="shared" si="1"/>
        <v>2525849.6666666665</v>
      </c>
      <c r="G7" s="533">
        <f t="shared" si="1"/>
        <v>2525849.6666666665</v>
      </c>
      <c r="H7" s="533">
        <f t="shared" si="1"/>
        <v>2525849.6666666665</v>
      </c>
      <c r="I7" s="533">
        <f t="shared" si="1"/>
        <v>2525849.6666666665</v>
      </c>
      <c r="J7" s="533">
        <f t="shared" si="1"/>
        <v>2525849.6666666665</v>
      </c>
      <c r="K7" s="533">
        <f t="shared" si="1"/>
        <v>2525849.6666666665</v>
      </c>
      <c r="L7" s="533">
        <f t="shared" si="1"/>
        <v>2525849.6666666665</v>
      </c>
      <c r="M7" s="533">
        <f t="shared" si="1"/>
        <v>2525849.6666666665</v>
      </c>
      <c r="N7" s="534">
        <f t="shared" ref="N7:N18" si="2">SUM(B7:M7)</f>
        <v>30310196.000000004</v>
      </c>
      <c r="O7" s="531">
        <f>'2.sz.tábla'!B5</f>
        <v>30310196</v>
      </c>
    </row>
    <row r="8" spans="1:15" ht="15.75" x14ac:dyDescent="0.25">
      <c r="A8" s="535" t="s">
        <v>181</v>
      </c>
      <c r="B8" s="536">
        <f>7300000/12</f>
        <v>608333.33333333337</v>
      </c>
      <c r="C8" s="536">
        <f t="shared" ref="C8:M8" si="3">7300000/12</f>
        <v>608333.33333333337</v>
      </c>
      <c r="D8" s="536">
        <f t="shared" si="3"/>
        <v>608333.33333333337</v>
      </c>
      <c r="E8" s="536">
        <f t="shared" si="3"/>
        <v>608333.33333333337</v>
      </c>
      <c r="F8" s="536">
        <f t="shared" si="3"/>
        <v>608333.33333333337</v>
      </c>
      <c r="G8" s="536">
        <f t="shared" si="3"/>
        <v>608333.33333333337</v>
      </c>
      <c r="H8" s="536">
        <f t="shared" si="3"/>
        <v>608333.33333333337</v>
      </c>
      <c r="I8" s="536">
        <f t="shared" si="3"/>
        <v>608333.33333333337</v>
      </c>
      <c r="J8" s="536">
        <f t="shared" si="3"/>
        <v>608333.33333333337</v>
      </c>
      <c r="K8" s="536">
        <f t="shared" si="3"/>
        <v>608333.33333333337</v>
      </c>
      <c r="L8" s="536">
        <f t="shared" si="3"/>
        <v>608333.33333333337</v>
      </c>
      <c r="M8" s="536">
        <f t="shared" si="3"/>
        <v>608333.33333333337</v>
      </c>
      <c r="N8" s="537">
        <f t="shared" si="2"/>
        <v>7299999.9999999991</v>
      </c>
      <c r="O8" s="531">
        <f>'2.sz.tábla'!B47</f>
        <v>7300000</v>
      </c>
    </row>
    <row r="9" spans="1:15" ht="15.75" x14ac:dyDescent="0.25">
      <c r="A9" s="166" t="s">
        <v>225</v>
      </c>
      <c r="B9" s="164">
        <f>20450000/12</f>
        <v>1704166.6666666667</v>
      </c>
      <c r="C9" s="164">
        <f t="shared" ref="C9:M9" si="4">20450000/12</f>
        <v>1704166.6666666667</v>
      </c>
      <c r="D9" s="164">
        <f t="shared" si="4"/>
        <v>1704166.6666666667</v>
      </c>
      <c r="E9" s="164">
        <f t="shared" si="4"/>
        <v>1704166.6666666667</v>
      </c>
      <c r="F9" s="164">
        <f t="shared" si="4"/>
        <v>1704166.6666666667</v>
      </c>
      <c r="G9" s="164">
        <f t="shared" si="4"/>
        <v>1704166.6666666667</v>
      </c>
      <c r="H9" s="164">
        <f t="shared" si="4"/>
        <v>1704166.6666666667</v>
      </c>
      <c r="I9" s="164">
        <f t="shared" si="4"/>
        <v>1704166.6666666667</v>
      </c>
      <c r="J9" s="164">
        <f t="shared" si="4"/>
        <v>1704166.6666666667</v>
      </c>
      <c r="K9" s="164">
        <f t="shared" si="4"/>
        <v>1704166.6666666667</v>
      </c>
      <c r="L9" s="164">
        <f t="shared" si="4"/>
        <v>1704166.6666666667</v>
      </c>
      <c r="M9" s="164">
        <f t="shared" si="4"/>
        <v>1704166.6666666667</v>
      </c>
      <c r="N9" s="537">
        <f t="shared" si="2"/>
        <v>20450000</v>
      </c>
      <c r="O9" s="538">
        <f>'2.sz.tábla'!B33</f>
        <v>20450000</v>
      </c>
    </row>
    <row r="10" spans="1:15" ht="15.75" x14ac:dyDescent="0.25">
      <c r="A10" s="166" t="s">
        <v>422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537">
        <f t="shared" si="2"/>
        <v>0</v>
      </c>
    </row>
    <row r="11" spans="1:15" ht="15.75" x14ac:dyDescent="0.25">
      <c r="A11" s="539" t="s">
        <v>226</v>
      </c>
      <c r="B11" s="540">
        <f t="shared" ref="B11:M11" si="5">SUM(B7:B10)</f>
        <v>4838349.666666667</v>
      </c>
      <c r="C11" s="540">
        <f t="shared" si="5"/>
        <v>4838349.666666667</v>
      </c>
      <c r="D11" s="540">
        <f t="shared" si="5"/>
        <v>4838349.666666667</v>
      </c>
      <c r="E11" s="540">
        <f t="shared" si="5"/>
        <v>4838349.666666667</v>
      </c>
      <c r="F11" s="540">
        <f t="shared" si="5"/>
        <v>4838349.666666667</v>
      </c>
      <c r="G11" s="540">
        <f t="shared" si="5"/>
        <v>4838349.666666667</v>
      </c>
      <c r="H11" s="540">
        <f t="shared" si="5"/>
        <v>4838349.666666667</v>
      </c>
      <c r="I11" s="540">
        <f t="shared" si="5"/>
        <v>4838349.666666667</v>
      </c>
      <c r="J11" s="540">
        <f t="shared" si="5"/>
        <v>4838349.666666667</v>
      </c>
      <c r="K11" s="540">
        <f t="shared" si="5"/>
        <v>4838349.666666667</v>
      </c>
      <c r="L11" s="540">
        <f t="shared" si="5"/>
        <v>4838349.666666667</v>
      </c>
      <c r="M11" s="540">
        <f t="shared" si="5"/>
        <v>4838349.666666667</v>
      </c>
      <c r="N11" s="537">
        <f t="shared" si="2"/>
        <v>58060195.999999993</v>
      </c>
      <c r="O11" s="531">
        <f>SUM(B11:M11)</f>
        <v>58060195.999999993</v>
      </c>
    </row>
    <row r="12" spans="1:15" ht="30.75" customHeight="1" x14ac:dyDescent="0.25">
      <c r="A12" s="166" t="s">
        <v>423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537">
        <f t="shared" si="2"/>
        <v>0</v>
      </c>
      <c r="O12" s="531">
        <f>'2.sz.tábla'!B21</f>
        <v>0</v>
      </c>
    </row>
    <row r="13" spans="1:15" ht="15.75" x14ac:dyDescent="0.25">
      <c r="A13" s="166" t="s">
        <v>424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537">
        <f t="shared" si="2"/>
        <v>0</v>
      </c>
      <c r="O13" s="531">
        <f>'2.sz.tábla'!B60</f>
        <v>0</v>
      </c>
    </row>
    <row r="14" spans="1:15" ht="15.75" x14ac:dyDescent="0.25">
      <c r="A14" s="166" t="s">
        <v>425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537">
        <f t="shared" si="2"/>
        <v>0</v>
      </c>
      <c r="O14" s="531">
        <f>'2.sz.tábla'!B66</f>
        <v>0</v>
      </c>
    </row>
    <row r="15" spans="1:15" ht="15.75" x14ac:dyDescent="0.25">
      <c r="A15" s="539" t="s">
        <v>227</v>
      </c>
      <c r="B15" s="540">
        <f t="shared" ref="B15:M15" si="6">SUM(B12:B14)</f>
        <v>0</v>
      </c>
      <c r="C15" s="540">
        <f t="shared" si="6"/>
        <v>0</v>
      </c>
      <c r="D15" s="540">
        <f t="shared" si="6"/>
        <v>0</v>
      </c>
      <c r="E15" s="540">
        <f t="shared" si="6"/>
        <v>0</v>
      </c>
      <c r="F15" s="540">
        <f t="shared" si="6"/>
        <v>0</v>
      </c>
      <c r="G15" s="540">
        <f t="shared" si="6"/>
        <v>0</v>
      </c>
      <c r="H15" s="540">
        <f t="shared" si="6"/>
        <v>0</v>
      </c>
      <c r="I15" s="540">
        <f t="shared" si="6"/>
        <v>0</v>
      </c>
      <c r="J15" s="540">
        <f t="shared" si="6"/>
        <v>0</v>
      </c>
      <c r="K15" s="540">
        <f t="shared" si="6"/>
        <v>0</v>
      </c>
      <c r="L15" s="540">
        <f t="shared" si="6"/>
        <v>0</v>
      </c>
      <c r="M15" s="540">
        <f t="shared" si="6"/>
        <v>0</v>
      </c>
      <c r="N15" s="537">
        <f t="shared" si="2"/>
        <v>0</v>
      </c>
      <c r="O15" s="531">
        <f>'2.sz.tábla'!B60+'2.sz.tábla'!B21</f>
        <v>0</v>
      </c>
    </row>
    <row r="16" spans="1:15" ht="15.75" x14ac:dyDescent="0.25">
      <c r="A16" s="279" t="s">
        <v>11</v>
      </c>
      <c r="B16" s="164">
        <f t="shared" ref="B16:M16" si="7">SUM(B11,B15)</f>
        <v>4838349.666666667</v>
      </c>
      <c r="C16" s="164">
        <f t="shared" si="7"/>
        <v>4838349.666666667</v>
      </c>
      <c r="D16" s="164">
        <f t="shared" si="7"/>
        <v>4838349.666666667</v>
      </c>
      <c r="E16" s="164">
        <f t="shared" si="7"/>
        <v>4838349.666666667</v>
      </c>
      <c r="F16" s="164">
        <f t="shared" si="7"/>
        <v>4838349.666666667</v>
      </c>
      <c r="G16" s="164">
        <f t="shared" si="7"/>
        <v>4838349.666666667</v>
      </c>
      <c r="H16" s="164">
        <f t="shared" si="7"/>
        <v>4838349.666666667</v>
      </c>
      <c r="I16" s="164">
        <f t="shared" si="7"/>
        <v>4838349.666666667</v>
      </c>
      <c r="J16" s="164">
        <f t="shared" si="7"/>
        <v>4838349.666666667</v>
      </c>
      <c r="K16" s="164">
        <f t="shared" si="7"/>
        <v>4838349.666666667</v>
      </c>
      <c r="L16" s="164">
        <f t="shared" si="7"/>
        <v>4838349.666666667</v>
      </c>
      <c r="M16" s="164">
        <f t="shared" si="7"/>
        <v>4838349.666666667</v>
      </c>
      <c r="N16" s="537">
        <f t="shared" si="2"/>
        <v>58060195.999999993</v>
      </c>
      <c r="O16" s="531">
        <f>'1.sz.tábla'!B14</f>
        <v>58060196</v>
      </c>
    </row>
    <row r="17" spans="1:15" ht="31.5" x14ac:dyDescent="0.25">
      <c r="A17" s="166" t="s">
        <v>426</v>
      </c>
      <c r="B17" s="541">
        <f>155000/3</f>
        <v>51666.666666666664</v>
      </c>
      <c r="C17" s="541">
        <f>155000/3</f>
        <v>51666.666666666664</v>
      </c>
      <c r="D17" s="541">
        <f>155000/3+30000000</f>
        <v>30051666.666666668</v>
      </c>
      <c r="E17" s="542"/>
      <c r="F17" s="542"/>
      <c r="G17" s="542"/>
      <c r="H17" s="542"/>
      <c r="I17" s="542"/>
      <c r="J17" s="542"/>
      <c r="K17" s="542"/>
      <c r="L17" s="542"/>
      <c r="M17" s="543"/>
      <c r="N17" s="537">
        <f t="shared" si="2"/>
        <v>30155000</v>
      </c>
      <c r="O17" s="544">
        <f>'2.sz.tábla'!B82</f>
        <v>30155000</v>
      </c>
    </row>
    <row r="18" spans="1:15" ht="15.75" x14ac:dyDescent="0.25">
      <c r="A18" s="166" t="s">
        <v>427</v>
      </c>
      <c r="B18" s="164">
        <v>51000000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545">
        <f t="shared" si="2"/>
        <v>51000000</v>
      </c>
      <c r="O18" s="531">
        <f>'2.sz.tábla'!B79</f>
        <v>51000000</v>
      </c>
    </row>
    <row r="19" spans="1:15" ht="15.75" x14ac:dyDescent="0.25">
      <c r="A19" s="279" t="s">
        <v>15</v>
      </c>
      <c r="B19" s="238">
        <f t="shared" ref="B19:N19" si="8">SUM(B16:B18)</f>
        <v>55890016.333333336</v>
      </c>
      <c r="C19" s="238">
        <f t="shared" si="8"/>
        <v>4890016.333333334</v>
      </c>
      <c r="D19" s="238">
        <f t="shared" si="8"/>
        <v>34890016.333333336</v>
      </c>
      <c r="E19" s="238">
        <f t="shared" si="8"/>
        <v>4838349.666666667</v>
      </c>
      <c r="F19" s="238">
        <f t="shared" si="8"/>
        <v>4838349.666666667</v>
      </c>
      <c r="G19" s="238">
        <f t="shared" si="8"/>
        <v>4838349.666666667</v>
      </c>
      <c r="H19" s="238">
        <f t="shared" si="8"/>
        <v>4838349.666666667</v>
      </c>
      <c r="I19" s="238">
        <f t="shared" si="8"/>
        <v>4838349.666666667</v>
      </c>
      <c r="J19" s="238">
        <f t="shared" si="8"/>
        <v>4838349.666666667</v>
      </c>
      <c r="K19" s="238">
        <f t="shared" si="8"/>
        <v>4838349.666666667</v>
      </c>
      <c r="L19" s="238">
        <f t="shared" si="8"/>
        <v>4838349.666666667</v>
      </c>
      <c r="M19" s="238">
        <f t="shared" si="8"/>
        <v>4838349.666666667</v>
      </c>
      <c r="N19" s="546">
        <f t="shared" si="8"/>
        <v>139215196</v>
      </c>
      <c r="O19" s="531">
        <f>'1.sz.tábla'!B19</f>
        <v>139215196</v>
      </c>
    </row>
    <row r="20" spans="1:15" ht="15.75" x14ac:dyDescent="0.25">
      <c r="A20" s="166" t="s">
        <v>428</v>
      </c>
      <c r="B20" s="164">
        <f>15482750/12</f>
        <v>1290229.1666666667</v>
      </c>
      <c r="C20" s="164">
        <f t="shared" ref="C20:M20" si="9">15482750/12</f>
        <v>1290229.1666666667</v>
      </c>
      <c r="D20" s="164">
        <f t="shared" si="9"/>
        <v>1290229.1666666667</v>
      </c>
      <c r="E20" s="164">
        <f t="shared" si="9"/>
        <v>1290229.1666666667</v>
      </c>
      <c r="F20" s="164">
        <f t="shared" si="9"/>
        <v>1290229.1666666667</v>
      </c>
      <c r="G20" s="164">
        <f t="shared" si="9"/>
        <v>1290229.1666666667</v>
      </c>
      <c r="H20" s="164">
        <f t="shared" si="9"/>
        <v>1290229.1666666667</v>
      </c>
      <c r="I20" s="164">
        <f t="shared" si="9"/>
        <v>1290229.1666666667</v>
      </c>
      <c r="J20" s="164">
        <f t="shared" si="9"/>
        <v>1290229.1666666667</v>
      </c>
      <c r="K20" s="164">
        <f t="shared" si="9"/>
        <v>1290229.1666666667</v>
      </c>
      <c r="L20" s="164">
        <f t="shared" si="9"/>
        <v>1290229.1666666667</v>
      </c>
      <c r="M20" s="164">
        <f t="shared" si="9"/>
        <v>1290229.1666666667</v>
      </c>
      <c r="N20" s="428">
        <f t="shared" ref="N20:N36" si="10">SUM(B20:M20)</f>
        <v>15482749.999999998</v>
      </c>
      <c r="O20" s="531">
        <f>'3.tábla'!B7</f>
        <v>15482750</v>
      </c>
    </row>
    <row r="21" spans="1:15" ht="15.75" x14ac:dyDescent="0.25">
      <c r="A21" s="166" t="s">
        <v>429</v>
      </c>
      <c r="B21" s="164">
        <f>3800000/12</f>
        <v>316666.66666666669</v>
      </c>
      <c r="C21" s="164">
        <f t="shared" ref="C21:M21" si="11">3800000/12</f>
        <v>316666.66666666669</v>
      </c>
      <c r="D21" s="164">
        <f t="shared" si="11"/>
        <v>316666.66666666669</v>
      </c>
      <c r="E21" s="164">
        <f t="shared" si="11"/>
        <v>316666.66666666669</v>
      </c>
      <c r="F21" s="164">
        <f t="shared" si="11"/>
        <v>316666.66666666669</v>
      </c>
      <c r="G21" s="164">
        <f t="shared" si="11"/>
        <v>316666.66666666669</v>
      </c>
      <c r="H21" s="164">
        <f t="shared" si="11"/>
        <v>316666.66666666669</v>
      </c>
      <c r="I21" s="164">
        <f t="shared" si="11"/>
        <v>316666.66666666669</v>
      </c>
      <c r="J21" s="164">
        <f t="shared" si="11"/>
        <v>316666.66666666669</v>
      </c>
      <c r="K21" s="164">
        <f t="shared" si="11"/>
        <v>316666.66666666669</v>
      </c>
      <c r="L21" s="164">
        <f t="shared" si="11"/>
        <v>316666.66666666669</v>
      </c>
      <c r="M21" s="164">
        <f t="shared" si="11"/>
        <v>316666.66666666669</v>
      </c>
      <c r="N21" s="428">
        <f t="shared" si="10"/>
        <v>3799999.9999999995</v>
      </c>
      <c r="O21" s="531">
        <f>'3.tábla'!B8</f>
        <v>3800000</v>
      </c>
    </row>
    <row r="22" spans="1:15" ht="15" customHeight="1" x14ac:dyDescent="0.25">
      <c r="A22" s="166" t="s">
        <v>430</v>
      </c>
      <c r="B22" s="164">
        <f>32296000/12</f>
        <v>2691333.3333333335</v>
      </c>
      <c r="C22" s="164">
        <f t="shared" ref="C22:M22" si="12">32296000/12</f>
        <v>2691333.3333333335</v>
      </c>
      <c r="D22" s="164">
        <f t="shared" si="12"/>
        <v>2691333.3333333335</v>
      </c>
      <c r="E22" s="164">
        <f t="shared" si="12"/>
        <v>2691333.3333333335</v>
      </c>
      <c r="F22" s="164">
        <f t="shared" si="12"/>
        <v>2691333.3333333335</v>
      </c>
      <c r="G22" s="164">
        <f t="shared" si="12"/>
        <v>2691333.3333333335</v>
      </c>
      <c r="H22" s="164">
        <f t="shared" si="12"/>
        <v>2691333.3333333335</v>
      </c>
      <c r="I22" s="164">
        <f t="shared" si="12"/>
        <v>2691333.3333333335</v>
      </c>
      <c r="J22" s="164">
        <f t="shared" si="12"/>
        <v>2691333.3333333335</v>
      </c>
      <c r="K22" s="164">
        <f t="shared" si="12"/>
        <v>2691333.3333333335</v>
      </c>
      <c r="L22" s="164">
        <f t="shared" si="12"/>
        <v>2691333.3333333335</v>
      </c>
      <c r="M22" s="164">
        <f t="shared" si="12"/>
        <v>2691333.3333333335</v>
      </c>
      <c r="N22" s="428">
        <f t="shared" si="10"/>
        <v>32295999.999999996</v>
      </c>
      <c r="O22" s="531">
        <f>'3.tábla'!B9</f>
        <v>32296000</v>
      </c>
    </row>
    <row r="23" spans="1:15" ht="15.75" x14ac:dyDescent="0.25">
      <c r="A23" s="166" t="s">
        <v>228</v>
      </c>
      <c r="B23" s="164">
        <f>3950000/12</f>
        <v>329166.66666666669</v>
      </c>
      <c r="C23" s="164">
        <f t="shared" ref="C23:M23" si="13">3950000/12</f>
        <v>329166.66666666669</v>
      </c>
      <c r="D23" s="164">
        <f t="shared" si="13"/>
        <v>329166.66666666669</v>
      </c>
      <c r="E23" s="164">
        <f t="shared" si="13"/>
        <v>329166.66666666669</v>
      </c>
      <c r="F23" s="164">
        <f t="shared" si="13"/>
        <v>329166.66666666669</v>
      </c>
      <c r="G23" s="164">
        <f t="shared" si="13"/>
        <v>329166.66666666669</v>
      </c>
      <c r="H23" s="164">
        <f t="shared" si="13"/>
        <v>329166.66666666669</v>
      </c>
      <c r="I23" s="164">
        <f t="shared" si="13"/>
        <v>329166.66666666669</v>
      </c>
      <c r="J23" s="164">
        <f t="shared" si="13"/>
        <v>329166.66666666669</v>
      </c>
      <c r="K23" s="164">
        <f t="shared" si="13"/>
        <v>329166.66666666669</v>
      </c>
      <c r="L23" s="164">
        <f t="shared" si="13"/>
        <v>329166.66666666669</v>
      </c>
      <c r="M23" s="164">
        <f t="shared" si="13"/>
        <v>329166.66666666669</v>
      </c>
      <c r="N23" s="428">
        <f t="shared" si="10"/>
        <v>3949999.9999999995</v>
      </c>
      <c r="O23" s="531">
        <f>'3.tábla'!B48</f>
        <v>3950000</v>
      </c>
    </row>
    <row r="24" spans="1:15" ht="29.25" customHeight="1" x14ac:dyDescent="0.25">
      <c r="A24" s="166" t="s">
        <v>431</v>
      </c>
      <c r="B24" s="164"/>
      <c r="C24" s="164"/>
      <c r="D24" s="164">
        <f>100000+344000</f>
        <v>444000</v>
      </c>
      <c r="E24" s="164"/>
      <c r="F24" s="164"/>
      <c r="G24" s="164"/>
      <c r="H24" s="164">
        <v>100000</v>
      </c>
      <c r="I24" s="164"/>
      <c r="J24" s="164">
        <v>100000</v>
      </c>
      <c r="K24" s="164"/>
      <c r="L24" s="164"/>
      <c r="M24" s="164"/>
      <c r="N24" s="428">
        <f t="shared" si="10"/>
        <v>644000</v>
      </c>
      <c r="O24" s="531">
        <f>'4. sz. tábla'!B15</f>
        <v>644000</v>
      </c>
    </row>
    <row r="25" spans="1:15" ht="34.5" customHeight="1" x14ac:dyDescent="0.25">
      <c r="A25" s="166" t="s">
        <v>432</v>
      </c>
      <c r="B25" s="164">
        <f>12458749/12</f>
        <v>1038229.0833333334</v>
      </c>
      <c r="C25" s="164">
        <f t="shared" ref="C25:M25" si="14">12458749/12</f>
        <v>1038229.0833333334</v>
      </c>
      <c r="D25" s="164">
        <f t="shared" si="14"/>
        <v>1038229.0833333334</v>
      </c>
      <c r="E25" s="164">
        <f t="shared" si="14"/>
        <v>1038229.0833333334</v>
      </c>
      <c r="F25" s="164">
        <f t="shared" si="14"/>
        <v>1038229.0833333334</v>
      </c>
      <c r="G25" s="164">
        <f t="shared" si="14"/>
        <v>1038229.0833333334</v>
      </c>
      <c r="H25" s="164">
        <f t="shared" si="14"/>
        <v>1038229.0833333334</v>
      </c>
      <c r="I25" s="164">
        <f t="shared" si="14"/>
        <v>1038229.0833333334</v>
      </c>
      <c r="J25" s="164">
        <f t="shared" si="14"/>
        <v>1038229.0833333334</v>
      </c>
      <c r="K25" s="164">
        <f t="shared" si="14"/>
        <v>1038229.0833333334</v>
      </c>
      <c r="L25" s="164">
        <f t="shared" si="14"/>
        <v>1038229.0833333334</v>
      </c>
      <c r="M25" s="164">
        <f t="shared" si="14"/>
        <v>1038229.0833333334</v>
      </c>
      <c r="N25" s="428">
        <f t="shared" si="10"/>
        <v>12458749.000000002</v>
      </c>
      <c r="O25" s="547">
        <f>'4. sz. tábla'!B5</f>
        <v>12458749</v>
      </c>
    </row>
    <row r="26" spans="1:15" ht="34.5" customHeight="1" x14ac:dyDescent="0.25">
      <c r="A26" s="166" t="s">
        <v>433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428">
        <f t="shared" si="10"/>
        <v>0</v>
      </c>
      <c r="O26" s="531">
        <f>'3.tábla'!B34</f>
        <v>0</v>
      </c>
    </row>
    <row r="27" spans="1:15" ht="15.75" x14ac:dyDescent="0.25">
      <c r="A27" s="166" t="s">
        <v>21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>
        <v>36121697</v>
      </c>
      <c r="N27" s="428">
        <f t="shared" si="10"/>
        <v>36121697</v>
      </c>
      <c r="O27" s="531">
        <f>'1.sz.tábla'!B33</f>
        <v>36121697</v>
      </c>
    </row>
    <row r="28" spans="1:15" ht="15.75" x14ac:dyDescent="0.25">
      <c r="A28" s="539" t="s">
        <v>229</v>
      </c>
      <c r="B28" s="540">
        <f>SUM(B20:B27)</f>
        <v>5665624.916666667</v>
      </c>
      <c r="C28" s="540">
        <f t="shared" ref="C28:M28" si="15">SUM(C20:C27)</f>
        <v>5665624.916666667</v>
      </c>
      <c r="D28" s="540">
        <f t="shared" si="15"/>
        <v>6109624.916666667</v>
      </c>
      <c r="E28" s="540">
        <f t="shared" si="15"/>
        <v>5665624.916666667</v>
      </c>
      <c r="F28" s="540">
        <f t="shared" si="15"/>
        <v>5665624.916666667</v>
      </c>
      <c r="G28" s="540">
        <f t="shared" si="15"/>
        <v>5665624.916666667</v>
      </c>
      <c r="H28" s="540">
        <f t="shared" si="15"/>
        <v>5765624.916666667</v>
      </c>
      <c r="I28" s="540">
        <f t="shared" si="15"/>
        <v>5665624.916666667</v>
      </c>
      <c r="J28" s="540">
        <f t="shared" si="15"/>
        <v>5765624.916666667</v>
      </c>
      <c r="K28" s="540">
        <f t="shared" si="15"/>
        <v>5665624.916666667</v>
      </c>
      <c r="L28" s="540">
        <f t="shared" si="15"/>
        <v>5665624.916666667</v>
      </c>
      <c r="M28" s="540">
        <f t="shared" si="15"/>
        <v>41787321.916666664</v>
      </c>
      <c r="N28" s="428">
        <f t="shared" si="10"/>
        <v>104753195.99999999</v>
      </c>
      <c r="O28" s="531">
        <f>SUM(O20:O27)</f>
        <v>104753196</v>
      </c>
    </row>
    <row r="29" spans="1:15" ht="15.75" x14ac:dyDescent="0.25">
      <c r="A29" s="166" t="s">
        <v>230</v>
      </c>
      <c r="D29" s="523">
        <v>300000</v>
      </c>
      <c r="E29" s="523">
        <v>200000</v>
      </c>
      <c r="G29" s="523">
        <v>1500000</v>
      </c>
      <c r="K29" s="523">
        <v>130000</v>
      </c>
      <c r="M29" s="523">
        <v>300000</v>
      </c>
      <c r="N29" s="428">
        <f t="shared" si="10"/>
        <v>2430000</v>
      </c>
      <c r="O29" s="547">
        <f>'1.sz.tábla'!B29</f>
        <v>2430000</v>
      </c>
    </row>
    <row r="30" spans="1:15" ht="15.75" x14ac:dyDescent="0.25">
      <c r="A30" s="166" t="s">
        <v>231</v>
      </c>
      <c r="B30" s="164">
        <f>3142000+1415000</f>
        <v>4557000</v>
      </c>
      <c r="C30" s="164">
        <v>748000</v>
      </c>
      <c r="D30" s="164">
        <v>500000</v>
      </c>
      <c r="E30" s="164">
        <v>300000</v>
      </c>
      <c r="F30" s="164">
        <v>15000000</v>
      </c>
      <c r="G30" s="164"/>
      <c r="H30" s="164"/>
      <c r="I30" s="164">
        <v>9766000</v>
      </c>
      <c r="J30" s="164"/>
      <c r="K30" s="164"/>
      <c r="L30" s="164"/>
      <c r="M30" s="164"/>
      <c r="N30" s="428">
        <f>SUM(B30:M30)</f>
        <v>30871000</v>
      </c>
      <c r="O30" s="531">
        <f>'1.sz.tábla'!B30</f>
        <v>30871000</v>
      </c>
    </row>
    <row r="31" spans="1:15" ht="15.75" x14ac:dyDescent="0.25">
      <c r="A31" s="166" t="s">
        <v>434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428">
        <f t="shared" si="10"/>
        <v>0</v>
      </c>
    </row>
    <row r="32" spans="1:15" ht="15.75" x14ac:dyDescent="0.25">
      <c r="A32" s="539" t="s">
        <v>232</v>
      </c>
      <c r="B32" s="540">
        <f>SUM(B30:B31)</f>
        <v>4557000</v>
      </c>
      <c r="C32" s="540">
        <f t="shared" ref="C32:M32" si="16">SUM(C29:C31)</f>
        <v>748000</v>
      </c>
      <c r="D32" s="540">
        <f t="shared" si="16"/>
        <v>800000</v>
      </c>
      <c r="E32" s="540">
        <f t="shared" si="16"/>
        <v>500000</v>
      </c>
      <c r="F32" s="540">
        <f t="shared" si="16"/>
        <v>15000000</v>
      </c>
      <c r="G32" s="540">
        <f t="shared" si="16"/>
        <v>1500000</v>
      </c>
      <c r="H32" s="540">
        <f t="shared" si="16"/>
        <v>0</v>
      </c>
      <c r="I32" s="540">
        <f t="shared" si="16"/>
        <v>9766000</v>
      </c>
      <c r="J32" s="540">
        <f t="shared" si="16"/>
        <v>0</v>
      </c>
      <c r="K32" s="540">
        <f t="shared" si="16"/>
        <v>130000</v>
      </c>
      <c r="L32" s="540">
        <f t="shared" si="16"/>
        <v>0</v>
      </c>
      <c r="M32" s="540">
        <f t="shared" si="16"/>
        <v>300000</v>
      </c>
      <c r="N32" s="428">
        <f t="shared" si="10"/>
        <v>33301000</v>
      </c>
      <c r="O32" s="531">
        <f>'1.sz.tábla'!B27</f>
        <v>33301000</v>
      </c>
    </row>
    <row r="33" spans="1:15" ht="15.75" x14ac:dyDescent="0.25">
      <c r="A33" s="279" t="s">
        <v>24</v>
      </c>
      <c r="B33" s="543">
        <f t="shared" ref="B33:M33" si="17">SUM(B32,B28)</f>
        <v>10222624.916666668</v>
      </c>
      <c r="C33" s="543">
        <f t="shared" si="17"/>
        <v>6413624.916666667</v>
      </c>
      <c r="D33" s="543">
        <f t="shared" si="17"/>
        <v>6909624.916666667</v>
      </c>
      <c r="E33" s="543">
        <f t="shared" si="17"/>
        <v>6165624.916666667</v>
      </c>
      <c r="F33" s="543">
        <f t="shared" si="17"/>
        <v>20665624.916666668</v>
      </c>
      <c r="G33" s="543">
        <f t="shared" si="17"/>
        <v>7165624.916666667</v>
      </c>
      <c r="H33" s="543">
        <f t="shared" si="17"/>
        <v>5765624.916666667</v>
      </c>
      <c r="I33" s="543">
        <f t="shared" si="17"/>
        <v>15431624.916666668</v>
      </c>
      <c r="J33" s="543">
        <f t="shared" si="17"/>
        <v>5765624.916666667</v>
      </c>
      <c r="K33" s="543">
        <f t="shared" si="17"/>
        <v>5795624.916666667</v>
      </c>
      <c r="L33" s="543">
        <f t="shared" si="17"/>
        <v>5665624.916666667</v>
      </c>
      <c r="M33" s="543">
        <f t="shared" si="17"/>
        <v>42087321.916666664</v>
      </c>
      <c r="N33" s="428">
        <f t="shared" si="10"/>
        <v>138054196.00000003</v>
      </c>
      <c r="O33" s="531">
        <f>'1.sz.tábla'!B36</f>
        <v>138054196</v>
      </c>
    </row>
    <row r="34" spans="1:15" ht="47.25" x14ac:dyDescent="0.25">
      <c r="A34" s="279" t="s">
        <v>435</v>
      </c>
      <c r="B34" s="543">
        <f>1161000/3</f>
        <v>387000</v>
      </c>
      <c r="C34" s="543">
        <f>1161000/3</f>
        <v>387000</v>
      </c>
      <c r="D34" s="543">
        <f>1161000/3</f>
        <v>387000</v>
      </c>
      <c r="E34" s="543"/>
      <c r="F34" s="543"/>
      <c r="G34" s="543"/>
      <c r="H34" s="543"/>
      <c r="I34" s="543"/>
      <c r="J34" s="543"/>
      <c r="K34" s="543"/>
      <c r="L34" s="543"/>
      <c r="M34" s="543"/>
      <c r="N34" s="428">
        <f t="shared" si="10"/>
        <v>1161000</v>
      </c>
      <c r="O34" s="531">
        <f>'1.sz.tábla'!B39</f>
        <v>1161000</v>
      </c>
    </row>
    <row r="35" spans="1:15" ht="15.75" x14ac:dyDescent="0.25">
      <c r="A35" s="259" t="s">
        <v>27</v>
      </c>
      <c r="B35" s="548">
        <f t="shared" ref="B35:M35" si="18">SUM(B33:B34)</f>
        <v>10609624.916666668</v>
      </c>
      <c r="C35" s="548">
        <f t="shared" si="18"/>
        <v>6800624.916666667</v>
      </c>
      <c r="D35" s="548">
        <f t="shared" si="18"/>
        <v>7296624.916666667</v>
      </c>
      <c r="E35" s="548">
        <f t="shared" si="18"/>
        <v>6165624.916666667</v>
      </c>
      <c r="F35" s="548">
        <f t="shared" si="18"/>
        <v>20665624.916666668</v>
      </c>
      <c r="G35" s="548">
        <f t="shared" si="18"/>
        <v>7165624.916666667</v>
      </c>
      <c r="H35" s="548">
        <f t="shared" si="18"/>
        <v>5765624.916666667</v>
      </c>
      <c r="I35" s="548">
        <f t="shared" si="18"/>
        <v>15431624.916666668</v>
      </c>
      <c r="J35" s="548">
        <f t="shared" si="18"/>
        <v>5765624.916666667</v>
      </c>
      <c r="K35" s="548">
        <f t="shared" si="18"/>
        <v>5795624.916666667</v>
      </c>
      <c r="L35" s="548">
        <f t="shared" si="18"/>
        <v>5665624.916666667</v>
      </c>
      <c r="M35" s="548">
        <f t="shared" si="18"/>
        <v>42087321.916666664</v>
      </c>
      <c r="N35" s="428">
        <f t="shared" si="10"/>
        <v>139215196.00000003</v>
      </c>
      <c r="O35" s="531">
        <f>'1.sz.tábla'!B40</f>
        <v>139215196</v>
      </c>
    </row>
    <row r="36" spans="1:15" ht="16.5" thickBot="1" x14ac:dyDescent="0.3">
      <c r="A36" s="549" t="s">
        <v>436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428">
        <f t="shared" si="10"/>
        <v>0</v>
      </c>
    </row>
    <row r="37" spans="1:15" ht="16.5" thickBot="1" x14ac:dyDescent="0.3">
      <c r="A37" s="551" t="s">
        <v>233</v>
      </c>
      <c r="B37" s="552">
        <f>B6+B16+B17-B35-B36</f>
        <v>48343537.416666657</v>
      </c>
      <c r="C37" s="552">
        <f t="shared" ref="C37:N37" si="19">C6+C16+C17-C35-C36</f>
        <v>46432928.833333321</v>
      </c>
      <c r="D37" s="552">
        <f t="shared" si="19"/>
        <v>74026320.249999985</v>
      </c>
      <c r="E37" s="552">
        <f t="shared" si="19"/>
        <v>72699044.999999985</v>
      </c>
      <c r="F37" s="552">
        <f t="shared" si="19"/>
        <v>56871769.749999985</v>
      </c>
      <c r="G37" s="552">
        <f t="shared" si="19"/>
        <v>54544494.499999985</v>
      </c>
      <c r="H37" s="552">
        <f t="shared" si="19"/>
        <v>53617219.249999985</v>
      </c>
      <c r="I37" s="552">
        <f t="shared" si="19"/>
        <v>43023943.999999985</v>
      </c>
      <c r="J37" s="552">
        <f t="shared" si="19"/>
        <v>42096668.749999985</v>
      </c>
      <c r="K37" s="552">
        <f t="shared" si="19"/>
        <v>41139393.499999985</v>
      </c>
      <c r="L37" s="552">
        <f t="shared" si="19"/>
        <v>40312118.249999985</v>
      </c>
      <c r="M37" s="552">
        <f t="shared" si="19"/>
        <v>3063145.9999999851</v>
      </c>
      <c r="N37" s="552">
        <f t="shared" si="19"/>
        <v>3063145.9999999702</v>
      </c>
      <c r="O37" s="531"/>
    </row>
    <row r="39" spans="1:15" x14ac:dyDescent="0.2">
      <c r="N39" s="531">
        <f>SUM(N20)</f>
        <v>15482749.999999998</v>
      </c>
    </row>
  </sheetData>
  <sheetProtection selectLockedCells="1" selectUnlockedCells="1"/>
  <mergeCells count="2">
    <mergeCell ref="M2:N2"/>
    <mergeCell ref="A3:N3"/>
  </mergeCells>
  <phoneticPr fontId="21" type="noConversion"/>
  <pageMargins left="0" right="0" top="0.74803149606299213" bottom="0.74803149606299213" header="0.31496062992125984" footer="0.31496062992125984"/>
  <pageSetup paperSize="9" scale="59" firstPageNumber="0" orientation="landscape" r:id="rId1"/>
  <headerFooter alignWithMargins="0">
    <oddHeader>&amp;C&amp;"Times New Roman,Normál"&amp;12 8. melléklet a 11/2017.(IX. 29.) önkormányzati rendelethez
Az önkormányzat 2017. évi költségvetéséről szóló 2/2017. (II. 15.) önkormányzati rendelet 8. mellékletének helyébe a következő 8. melléklet lép:&amp;R&amp;P. oldal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13</vt:i4>
      </vt:variant>
    </vt:vector>
  </HeadingPairs>
  <TitlesOfParts>
    <vt:vector size="29" baseType="lpstr">
      <vt:lpstr>1.sz.tábla</vt:lpstr>
      <vt:lpstr>2.sz.tábla</vt:lpstr>
      <vt:lpstr>2a. tábla</vt:lpstr>
      <vt:lpstr>3.tábla</vt:lpstr>
      <vt:lpstr>4. sz. tábla</vt:lpstr>
      <vt:lpstr>5.sz.tábla </vt:lpstr>
      <vt:lpstr>6. sz. tábla </vt:lpstr>
      <vt:lpstr>7. sz. tábla</vt:lpstr>
      <vt:lpstr>8. sz. tábla </vt:lpstr>
      <vt:lpstr>9. sz. stabilitási tv </vt:lpstr>
      <vt:lpstr>10. sz. tábla</vt:lpstr>
      <vt:lpstr>11. tábla</vt:lpstr>
      <vt:lpstr>12. sz. EU projektek</vt:lpstr>
      <vt:lpstr>13.tábla</vt:lpstr>
      <vt:lpstr>14. tábla</vt:lpstr>
      <vt:lpstr>Munka1</vt:lpstr>
      <vt:lpstr>'1.sz.tábla'!Nyomtatási_terület</vt:lpstr>
      <vt:lpstr>'10. sz. tábla'!Nyomtatási_terület</vt:lpstr>
      <vt:lpstr>'11. tábla'!Nyomtatási_terület</vt:lpstr>
      <vt:lpstr>'12. sz. EU projektek'!Nyomtatási_terület</vt:lpstr>
      <vt:lpstr>'2.sz.tábla'!Nyomtatási_terület</vt:lpstr>
      <vt:lpstr>'2a. tábla'!Nyomtatási_terület</vt:lpstr>
      <vt:lpstr>'3.tábla'!Nyomtatási_terület</vt:lpstr>
      <vt:lpstr>'4. sz. tábla'!Nyomtatási_terület</vt:lpstr>
      <vt:lpstr>'5.sz.tábla '!Nyomtatási_terület</vt:lpstr>
      <vt:lpstr>'6. sz. tábla '!Nyomtatási_terület</vt:lpstr>
      <vt:lpstr>'7. sz. tábla'!Nyomtatási_terület</vt:lpstr>
      <vt:lpstr>'8. sz. tábla '!Nyomtatási_terület</vt:lpstr>
      <vt:lpstr>'9. sz. stabilitási tv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Répásy Ildikó</dc:creator>
  <cp:lastModifiedBy>Hossó Erika</cp:lastModifiedBy>
  <cp:lastPrinted>2017-10-26T12:53:23Z</cp:lastPrinted>
  <dcterms:created xsi:type="dcterms:W3CDTF">2014-05-27T12:51:39Z</dcterms:created>
  <dcterms:modified xsi:type="dcterms:W3CDTF">2017-10-26T12:53:44Z</dcterms:modified>
</cp:coreProperties>
</file>